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10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atrickcooney/Documents/Match Magician/"/>
    </mc:Choice>
  </mc:AlternateContent>
  <bookViews>
    <workbookView xWindow="480" yWindow="460" windowWidth="24860" windowHeight="14220" tabRatio="500"/>
  </bookViews>
  <sheets>
    <sheet name="Match Magician" sheetId="1" r:id="rId1"/>
  </sheets>
  <definedNames>
    <definedName name="_xlnm._FilterDatabase" localSheetId="0" hidden="1">'Match Magician'!$A$25:$Y$455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1" l="1"/>
  <c r="D14" i="1"/>
  <c r="R27" i="1"/>
  <c r="S27" i="1"/>
  <c r="T27" i="1"/>
  <c r="U27" i="1"/>
  <c r="C27" i="1"/>
  <c r="R26" i="1"/>
  <c r="S26" i="1"/>
  <c r="T26" i="1"/>
  <c r="U26" i="1"/>
  <c r="C26" i="1"/>
  <c r="R351" i="1"/>
  <c r="S351" i="1"/>
  <c r="U351" i="1"/>
  <c r="T351" i="1"/>
  <c r="R333" i="1"/>
  <c r="S333" i="1"/>
  <c r="U333" i="1"/>
  <c r="T333" i="1"/>
  <c r="R315" i="1"/>
  <c r="S315" i="1"/>
  <c r="U315" i="1"/>
  <c r="T315" i="1"/>
  <c r="R305" i="1"/>
  <c r="S305" i="1"/>
  <c r="U305" i="1"/>
  <c r="T305" i="1"/>
  <c r="R299" i="1"/>
  <c r="S299" i="1"/>
  <c r="U299" i="1"/>
  <c r="T299" i="1"/>
  <c r="R448" i="1"/>
  <c r="S448" i="1"/>
  <c r="U448" i="1"/>
  <c r="T448" i="1"/>
  <c r="R444" i="1"/>
  <c r="S444" i="1"/>
  <c r="U444" i="1"/>
  <c r="T444" i="1"/>
  <c r="R439" i="1"/>
  <c r="S439" i="1"/>
  <c r="U439" i="1"/>
  <c r="T439" i="1"/>
  <c r="R438" i="1"/>
  <c r="S438" i="1"/>
  <c r="U438" i="1"/>
  <c r="T438" i="1"/>
  <c r="R431" i="1"/>
  <c r="S431" i="1"/>
  <c r="U431" i="1"/>
  <c r="T431" i="1"/>
  <c r="U429" i="1"/>
  <c r="T429" i="1"/>
  <c r="R424" i="1"/>
  <c r="S424" i="1"/>
  <c r="U424" i="1"/>
  <c r="T424" i="1"/>
  <c r="R421" i="1"/>
  <c r="S421" i="1"/>
  <c r="U421" i="1"/>
  <c r="T421" i="1"/>
  <c r="R418" i="1"/>
  <c r="S418" i="1"/>
  <c r="U418" i="1"/>
  <c r="T418" i="1"/>
  <c r="R410" i="1"/>
  <c r="S410" i="1"/>
  <c r="U410" i="1"/>
  <c r="T410" i="1"/>
  <c r="U409" i="1"/>
  <c r="T409" i="1"/>
  <c r="R408" i="1"/>
  <c r="S408" i="1"/>
  <c r="U408" i="1"/>
  <c r="T408" i="1"/>
  <c r="R401" i="1"/>
  <c r="S401" i="1"/>
  <c r="U401" i="1"/>
  <c r="T401" i="1"/>
  <c r="U397" i="1"/>
  <c r="T397" i="1"/>
  <c r="R386" i="1"/>
  <c r="S386" i="1"/>
  <c r="U386" i="1"/>
  <c r="T386" i="1"/>
  <c r="R383" i="1"/>
  <c r="S383" i="1"/>
  <c r="U383" i="1"/>
  <c r="T383" i="1"/>
  <c r="R329" i="1"/>
  <c r="S329" i="1"/>
  <c r="T329" i="1"/>
  <c r="R317" i="1"/>
  <c r="S317" i="1"/>
  <c r="T317" i="1"/>
  <c r="R293" i="1"/>
  <c r="S293" i="1"/>
  <c r="T293" i="1"/>
  <c r="R292" i="1"/>
  <c r="S292" i="1"/>
  <c r="U292" i="1"/>
  <c r="T292" i="1"/>
  <c r="R289" i="1"/>
  <c r="S289" i="1"/>
  <c r="T289" i="1"/>
  <c r="R263" i="1"/>
  <c r="S263" i="1"/>
  <c r="T263" i="1"/>
  <c r="R257" i="1"/>
  <c r="S257" i="1"/>
  <c r="T257" i="1"/>
  <c r="R256" i="1"/>
  <c r="S256" i="1"/>
  <c r="T256" i="1"/>
  <c r="R248" i="1"/>
  <c r="S248" i="1"/>
  <c r="T248" i="1"/>
  <c r="R215" i="1"/>
  <c r="S215" i="1"/>
  <c r="T215" i="1"/>
  <c r="R197" i="1"/>
  <c r="S197" i="1"/>
  <c r="T197" i="1"/>
  <c r="R190" i="1"/>
  <c r="S190" i="1"/>
  <c r="T190" i="1"/>
  <c r="U185" i="1"/>
  <c r="T185" i="1"/>
  <c r="U432" i="1"/>
  <c r="T432" i="1"/>
  <c r="R380" i="1"/>
  <c r="S380" i="1"/>
  <c r="T380" i="1"/>
  <c r="R370" i="1"/>
  <c r="S370" i="1"/>
  <c r="T370" i="1"/>
  <c r="R336" i="1"/>
  <c r="S336" i="1"/>
  <c r="U336" i="1"/>
  <c r="T336" i="1"/>
  <c r="R281" i="1"/>
  <c r="S281" i="1"/>
  <c r="U281" i="1"/>
  <c r="T281" i="1"/>
  <c r="U271" i="1"/>
  <c r="T271" i="1"/>
  <c r="R265" i="1"/>
  <c r="S265" i="1"/>
  <c r="T265" i="1"/>
  <c r="R249" i="1"/>
  <c r="S249" i="1"/>
  <c r="U249" i="1"/>
  <c r="T249" i="1"/>
  <c r="R213" i="1"/>
  <c r="S213" i="1"/>
  <c r="U213" i="1"/>
  <c r="T213" i="1"/>
  <c r="R174" i="1"/>
  <c r="S174" i="1"/>
  <c r="U174" i="1"/>
  <c r="T174" i="1"/>
  <c r="U172" i="1"/>
  <c r="T172" i="1"/>
  <c r="U167" i="1"/>
  <c r="T167" i="1"/>
  <c r="U161" i="1"/>
  <c r="T161" i="1"/>
  <c r="R159" i="1"/>
  <c r="S159" i="1"/>
  <c r="T159" i="1"/>
  <c r="S144" i="1"/>
  <c r="U144" i="1"/>
  <c r="T144" i="1"/>
  <c r="R140" i="1"/>
  <c r="S140" i="1"/>
  <c r="T140" i="1"/>
  <c r="R138" i="1"/>
  <c r="S138" i="1"/>
  <c r="T138" i="1"/>
  <c r="U135" i="1"/>
  <c r="T135" i="1"/>
  <c r="T134" i="1"/>
  <c r="R113" i="1"/>
  <c r="S113" i="1"/>
  <c r="U113" i="1"/>
  <c r="T113" i="1"/>
  <c r="R95" i="1"/>
  <c r="S95" i="1"/>
  <c r="U95" i="1"/>
  <c r="T95" i="1"/>
  <c r="R298" i="1"/>
  <c r="S298" i="1"/>
  <c r="U298" i="1"/>
  <c r="T298" i="1"/>
  <c r="R236" i="1"/>
  <c r="S236" i="1"/>
  <c r="U236" i="1"/>
  <c r="T236" i="1"/>
  <c r="R221" i="1"/>
  <c r="S221" i="1"/>
  <c r="U221" i="1"/>
  <c r="T221" i="1"/>
  <c r="U199" i="1"/>
  <c r="T199" i="1"/>
  <c r="R196" i="1"/>
  <c r="S196" i="1"/>
  <c r="U196" i="1"/>
  <c r="T196" i="1"/>
  <c r="U177" i="1"/>
  <c r="T177" i="1"/>
  <c r="R117" i="1"/>
  <c r="S117" i="1"/>
  <c r="U117" i="1"/>
  <c r="T117" i="1"/>
  <c r="R94" i="1"/>
  <c r="S94" i="1"/>
  <c r="U94" i="1"/>
  <c r="T94" i="1"/>
  <c r="R48" i="1"/>
  <c r="S48" i="1"/>
  <c r="U48" i="1"/>
  <c r="T48" i="1"/>
  <c r="R209" i="1"/>
  <c r="S209" i="1"/>
  <c r="U209" i="1"/>
  <c r="T209" i="1"/>
  <c r="R170" i="1"/>
  <c r="S170" i="1"/>
  <c r="U170" i="1"/>
  <c r="T170" i="1"/>
  <c r="U141" i="1"/>
  <c r="T141" i="1"/>
  <c r="R125" i="1"/>
  <c r="S125" i="1"/>
  <c r="U125" i="1"/>
  <c r="T125" i="1"/>
  <c r="R93" i="1"/>
  <c r="S93" i="1"/>
  <c r="U93" i="1"/>
  <c r="T93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26" i="1"/>
  <c r="R212" i="1"/>
  <c r="S212" i="1"/>
  <c r="B20" i="1"/>
  <c r="B19" i="1"/>
  <c r="T450" i="1"/>
  <c r="U450" i="1"/>
  <c r="C450" i="1"/>
  <c r="B450" i="1"/>
  <c r="T449" i="1"/>
  <c r="U449" i="1"/>
  <c r="C449" i="1"/>
  <c r="B449" i="1"/>
  <c r="C448" i="1"/>
  <c r="B448" i="1"/>
  <c r="R447" i="1"/>
  <c r="S447" i="1"/>
  <c r="T447" i="1"/>
  <c r="U447" i="1"/>
  <c r="C447" i="1"/>
  <c r="B447" i="1"/>
  <c r="T446" i="1"/>
  <c r="U446" i="1"/>
  <c r="C446" i="1"/>
  <c r="B446" i="1"/>
  <c r="T445" i="1"/>
  <c r="U445" i="1"/>
  <c r="C445" i="1"/>
  <c r="B445" i="1"/>
  <c r="C444" i="1"/>
  <c r="B444" i="1"/>
  <c r="T443" i="1"/>
  <c r="U443" i="1"/>
  <c r="C443" i="1"/>
  <c r="B443" i="1"/>
  <c r="R442" i="1"/>
  <c r="S442" i="1"/>
  <c r="T442" i="1"/>
  <c r="U442" i="1"/>
  <c r="C442" i="1"/>
  <c r="B442" i="1"/>
  <c r="R441" i="1"/>
  <c r="S441" i="1"/>
  <c r="T441" i="1"/>
  <c r="U441" i="1"/>
  <c r="C441" i="1"/>
  <c r="B441" i="1"/>
  <c r="R440" i="1"/>
  <c r="S440" i="1"/>
  <c r="T440" i="1"/>
  <c r="U440" i="1"/>
  <c r="C440" i="1"/>
  <c r="B440" i="1"/>
  <c r="C439" i="1"/>
  <c r="B439" i="1"/>
  <c r="C438" i="1"/>
  <c r="B438" i="1"/>
  <c r="R437" i="1"/>
  <c r="S437" i="1"/>
  <c r="T437" i="1"/>
  <c r="U437" i="1"/>
  <c r="C437" i="1"/>
  <c r="B437" i="1"/>
  <c r="R436" i="1"/>
  <c r="S436" i="1"/>
  <c r="T436" i="1"/>
  <c r="U436" i="1"/>
  <c r="C436" i="1"/>
  <c r="B436" i="1"/>
  <c r="T435" i="1"/>
  <c r="U435" i="1"/>
  <c r="C435" i="1"/>
  <c r="B435" i="1"/>
  <c r="T434" i="1"/>
  <c r="U434" i="1"/>
  <c r="C434" i="1"/>
  <c r="B434" i="1"/>
  <c r="R433" i="1"/>
  <c r="S433" i="1"/>
  <c r="T433" i="1"/>
  <c r="U433" i="1"/>
  <c r="C433" i="1"/>
  <c r="B433" i="1"/>
  <c r="C432" i="1"/>
  <c r="B432" i="1"/>
  <c r="C431" i="1"/>
  <c r="B431" i="1"/>
  <c r="T430" i="1"/>
  <c r="U430" i="1"/>
  <c r="C430" i="1"/>
  <c r="B430" i="1"/>
  <c r="C429" i="1"/>
  <c r="B429" i="1"/>
  <c r="R428" i="1"/>
  <c r="S428" i="1"/>
  <c r="T428" i="1"/>
  <c r="U428" i="1"/>
  <c r="C428" i="1"/>
  <c r="B428" i="1"/>
  <c r="R427" i="1"/>
  <c r="S427" i="1"/>
  <c r="T427" i="1"/>
  <c r="U427" i="1"/>
  <c r="C427" i="1"/>
  <c r="B427" i="1"/>
  <c r="R426" i="1"/>
  <c r="S426" i="1"/>
  <c r="T426" i="1"/>
  <c r="U426" i="1"/>
  <c r="C426" i="1"/>
  <c r="B426" i="1"/>
  <c r="R425" i="1"/>
  <c r="S425" i="1"/>
  <c r="T425" i="1"/>
  <c r="U425" i="1"/>
  <c r="C425" i="1"/>
  <c r="B425" i="1"/>
  <c r="C424" i="1"/>
  <c r="B424" i="1"/>
  <c r="R423" i="1"/>
  <c r="S423" i="1"/>
  <c r="T423" i="1"/>
  <c r="U423" i="1"/>
  <c r="C423" i="1"/>
  <c r="B423" i="1"/>
  <c r="R422" i="1"/>
  <c r="S422" i="1"/>
  <c r="T422" i="1"/>
  <c r="U422" i="1"/>
  <c r="C422" i="1"/>
  <c r="B422" i="1"/>
  <c r="C421" i="1"/>
  <c r="B421" i="1"/>
  <c r="R420" i="1"/>
  <c r="S420" i="1"/>
  <c r="T420" i="1"/>
  <c r="U420" i="1"/>
  <c r="C420" i="1"/>
  <c r="B420" i="1"/>
  <c r="T419" i="1"/>
  <c r="U419" i="1"/>
  <c r="C419" i="1"/>
  <c r="B419" i="1"/>
  <c r="C418" i="1"/>
  <c r="B418" i="1"/>
  <c r="R417" i="1"/>
  <c r="S417" i="1"/>
  <c r="T417" i="1"/>
  <c r="U417" i="1"/>
  <c r="C417" i="1"/>
  <c r="B417" i="1"/>
  <c r="T416" i="1"/>
  <c r="U416" i="1"/>
  <c r="C416" i="1"/>
  <c r="B416" i="1"/>
  <c r="T415" i="1"/>
  <c r="U415" i="1"/>
  <c r="C415" i="1"/>
  <c r="B415" i="1"/>
  <c r="R414" i="1"/>
  <c r="S414" i="1"/>
  <c r="T414" i="1"/>
  <c r="U414" i="1"/>
  <c r="C414" i="1"/>
  <c r="B414" i="1"/>
  <c r="T413" i="1"/>
  <c r="U413" i="1"/>
  <c r="C413" i="1"/>
  <c r="B413" i="1"/>
  <c r="R412" i="1"/>
  <c r="S412" i="1"/>
  <c r="T412" i="1"/>
  <c r="U412" i="1"/>
  <c r="C412" i="1"/>
  <c r="B412" i="1"/>
  <c r="R411" i="1"/>
  <c r="S411" i="1"/>
  <c r="T411" i="1"/>
  <c r="U411" i="1"/>
  <c r="C411" i="1"/>
  <c r="B411" i="1"/>
  <c r="C410" i="1"/>
  <c r="B410" i="1"/>
  <c r="C409" i="1"/>
  <c r="B409" i="1"/>
  <c r="C408" i="1"/>
  <c r="B408" i="1"/>
  <c r="R407" i="1"/>
  <c r="S407" i="1"/>
  <c r="T407" i="1"/>
  <c r="U407" i="1"/>
  <c r="C407" i="1"/>
  <c r="B407" i="1"/>
  <c r="T406" i="1"/>
  <c r="U406" i="1"/>
  <c r="C406" i="1"/>
  <c r="B406" i="1"/>
  <c r="R405" i="1"/>
  <c r="S405" i="1"/>
  <c r="T405" i="1"/>
  <c r="U405" i="1"/>
  <c r="C405" i="1"/>
  <c r="B405" i="1"/>
  <c r="T404" i="1"/>
  <c r="U404" i="1"/>
  <c r="C404" i="1"/>
  <c r="B404" i="1"/>
  <c r="R403" i="1"/>
  <c r="S403" i="1"/>
  <c r="T403" i="1"/>
  <c r="U403" i="1"/>
  <c r="C403" i="1"/>
  <c r="B403" i="1"/>
  <c r="R402" i="1"/>
  <c r="S402" i="1"/>
  <c r="T402" i="1"/>
  <c r="U402" i="1"/>
  <c r="C402" i="1"/>
  <c r="B402" i="1"/>
  <c r="C401" i="1"/>
  <c r="B401" i="1"/>
  <c r="R400" i="1"/>
  <c r="S400" i="1"/>
  <c r="T400" i="1"/>
  <c r="U400" i="1"/>
  <c r="C400" i="1"/>
  <c r="B400" i="1"/>
  <c r="R399" i="1"/>
  <c r="S399" i="1"/>
  <c r="T399" i="1"/>
  <c r="U399" i="1"/>
  <c r="C399" i="1"/>
  <c r="B399" i="1"/>
  <c r="R398" i="1"/>
  <c r="S398" i="1"/>
  <c r="T398" i="1"/>
  <c r="U398" i="1"/>
  <c r="C398" i="1"/>
  <c r="B398" i="1"/>
  <c r="C397" i="1"/>
  <c r="B397" i="1"/>
  <c r="R396" i="1"/>
  <c r="S396" i="1"/>
  <c r="T396" i="1"/>
  <c r="U396" i="1"/>
  <c r="C396" i="1"/>
  <c r="B396" i="1"/>
  <c r="R395" i="1"/>
  <c r="S395" i="1"/>
  <c r="T395" i="1"/>
  <c r="U395" i="1"/>
  <c r="C395" i="1"/>
  <c r="B395" i="1"/>
  <c r="T394" i="1"/>
  <c r="U394" i="1"/>
  <c r="C394" i="1"/>
  <c r="B394" i="1"/>
  <c r="R393" i="1"/>
  <c r="S393" i="1"/>
  <c r="T393" i="1"/>
  <c r="U393" i="1"/>
  <c r="C393" i="1"/>
  <c r="B393" i="1"/>
  <c r="R392" i="1"/>
  <c r="S392" i="1"/>
  <c r="T392" i="1"/>
  <c r="U392" i="1"/>
  <c r="C392" i="1"/>
  <c r="B392" i="1"/>
  <c r="R391" i="1"/>
  <c r="S391" i="1"/>
  <c r="T391" i="1"/>
  <c r="U391" i="1"/>
  <c r="C391" i="1"/>
  <c r="B391" i="1"/>
  <c r="R390" i="1"/>
  <c r="S390" i="1"/>
  <c r="T390" i="1"/>
  <c r="U390" i="1"/>
  <c r="C390" i="1"/>
  <c r="B390" i="1"/>
  <c r="R389" i="1"/>
  <c r="S389" i="1"/>
  <c r="T389" i="1"/>
  <c r="U389" i="1"/>
  <c r="C389" i="1"/>
  <c r="B389" i="1"/>
  <c r="R388" i="1"/>
  <c r="S388" i="1"/>
  <c r="T388" i="1"/>
  <c r="U388" i="1"/>
  <c r="C388" i="1"/>
  <c r="B388" i="1"/>
  <c r="T387" i="1"/>
  <c r="U387" i="1"/>
  <c r="C387" i="1"/>
  <c r="B387" i="1"/>
  <c r="C386" i="1"/>
  <c r="B386" i="1"/>
  <c r="R385" i="1"/>
  <c r="S385" i="1"/>
  <c r="T385" i="1"/>
  <c r="U385" i="1"/>
  <c r="C385" i="1"/>
  <c r="B385" i="1"/>
  <c r="R384" i="1"/>
  <c r="S384" i="1"/>
  <c r="T384" i="1"/>
  <c r="U384" i="1"/>
  <c r="C384" i="1"/>
  <c r="B384" i="1"/>
  <c r="C383" i="1"/>
  <c r="B383" i="1"/>
  <c r="R382" i="1"/>
  <c r="S382" i="1"/>
  <c r="T382" i="1"/>
  <c r="U382" i="1"/>
  <c r="C382" i="1"/>
  <c r="B382" i="1"/>
  <c r="R381" i="1"/>
  <c r="S381" i="1"/>
  <c r="T381" i="1"/>
  <c r="U381" i="1"/>
  <c r="C381" i="1"/>
  <c r="B381" i="1"/>
  <c r="U380" i="1"/>
  <c r="C380" i="1"/>
  <c r="B380" i="1"/>
  <c r="R379" i="1"/>
  <c r="S379" i="1"/>
  <c r="T379" i="1"/>
  <c r="U379" i="1"/>
  <c r="C379" i="1"/>
  <c r="B379" i="1"/>
  <c r="R378" i="1"/>
  <c r="S378" i="1"/>
  <c r="T378" i="1"/>
  <c r="U378" i="1"/>
  <c r="C378" i="1"/>
  <c r="B378" i="1"/>
  <c r="T377" i="1"/>
  <c r="U377" i="1"/>
  <c r="C377" i="1"/>
  <c r="B377" i="1"/>
  <c r="R376" i="1"/>
  <c r="S376" i="1"/>
  <c r="T376" i="1"/>
  <c r="U376" i="1"/>
  <c r="C376" i="1"/>
  <c r="B376" i="1"/>
  <c r="R375" i="1"/>
  <c r="S375" i="1"/>
  <c r="T375" i="1"/>
  <c r="U375" i="1"/>
  <c r="C375" i="1"/>
  <c r="B375" i="1"/>
  <c r="R374" i="1"/>
  <c r="S374" i="1"/>
  <c r="T374" i="1"/>
  <c r="U374" i="1"/>
  <c r="C374" i="1"/>
  <c r="B374" i="1"/>
  <c r="R373" i="1"/>
  <c r="S373" i="1"/>
  <c r="T373" i="1"/>
  <c r="U373" i="1"/>
  <c r="C373" i="1"/>
  <c r="B373" i="1"/>
  <c r="R372" i="1"/>
  <c r="S372" i="1"/>
  <c r="T372" i="1"/>
  <c r="U372" i="1"/>
  <c r="C372" i="1"/>
  <c r="B372" i="1"/>
  <c r="R371" i="1"/>
  <c r="S371" i="1"/>
  <c r="T371" i="1"/>
  <c r="U371" i="1"/>
  <c r="C371" i="1"/>
  <c r="B371" i="1"/>
  <c r="U370" i="1"/>
  <c r="C370" i="1"/>
  <c r="B370" i="1"/>
  <c r="R369" i="1"/>
  <c r="S369" i="1"/>
  <c r="T369" i="1"/>
  <c r="U369" i="1"/>
  <c r="C369" i="1"/>
  <c r="B369" i="1"/>
  <c r="R368" i="1"/>
  <c r="S368" i="1"/>
  <c r="T368" i="1"/>
  <c r="U368" i="1"/>
  <c r="C368" i="1"/>
  <c r="B368" i="1"/>
  <c r="R367" i="1"/>
  <c r="S367" i="1"/>
  <c r="T367" i="1"/>
  <c r="U367" i="1"/>
  <c r="C367" i="1"/>
  <c r="B367" i="1"/>
  <c r="R366" i="1"/>
  <c r="S366" i="1"/>
  <c r="T366" i="1"/>
  <c r="U366" i="1"/>
  <c r="C366" i="1"/>
  <c r="B366" i="1"/>
  <c r="T365" i="1"/>
  <c r="U365" i="1"/>
  <c r="C365" i="1"/>
  <c r="B365" i="1"/>
  <c r="R364" i="1"/>
  <c r="S364" i="1"/>
  <c r="T364" i="1"/>
  <c r="U364" i="1"/>
  <c r="C364" i="1"/>
  <c r="B364" i="1"/>
  <c r="R363" i="1"/>
  <c r="S363" i="1"/>
  <c r="T363" i="1"/>
  <c r="U363" i="1"/>
  <c r="C363" i="1"/>
  <c r="B363" i="1"/>
  <c r="R362" i="1"/>
  <c r="S362" i="1"/>
  <c r="T362" i="1"/>
  <c r="U362" i="1"/>
  <c r="C362" i="1"/>
  <c r="R361" i="1"/>
  <c r="S361" i="1"/>
  <c r="T361" i="1"/>
  <c r="U361" i="1"/>
  <c r="C361" i="1"/>
  <c r="B361" i="1"/>
  <c r="R360" i="1"/>
  <c r="S360" i="1"/>
  <c r="T360" i="1"/>
  <c r="U360" i="1"/>
  <c r="C360" i="1"/>
  <c r="B360" i="1"/>
  <c r="R359" i="1"/>
  <c r="S359" i="1"/>
  <c r="T359" i="1"/>
  <c r="U359" i="1"/>
  <c r="C359" i="1"/>
  <c r="B359" i="1"/>
  <c r="T358" i="1"/>
  <c r="U358" i="1"/>
  <c r="C358" i="1"/>
  <c r="B358" i="1"/>
  <c r="T357" i="1"/>
  <c r="U357" i="1"/>
  <c r="C357" i="1"/>
  <c r="B357" i="1"/>
  <c r="R356" i="1"/>
  <c r="S356" i="1"/>
  <c r="T356" i="1"/>
  <c r="U356" i="1"/>
  <c r="C356" i="1"/>
  <c r="B356" i="1"/>
  <c r="T355" i="1"/>
  <c r="U355" i="1"/>
  <c r="C355" i="1"/>
  <c r="B355" i="1"/>
  <c r="R354" i="1"/>
  <c r="S354" i="1"/>
  <c r="T354" i="1"/>
  <c r="U354" i="1"/>
  <c r="C354" i="1"/>
  <c r="B354" i="1"/>
  <c r="R353" i="1"/>
  <c r="S353" i="1"/>
  <c r="T353" i="1"/>
  <c r="U353" i="1"/>
  <c r="C353" i="1"/>
  <c r="B353" i="1"/>
  <c r="R352" i="1"/>
  <c r="S352" i="1"/>
  <c r="T352" i="1"/>
  <c r="U352" i="1"/>
  <c r="C352" i="1"/>
  <c r="B352" i="1"/>
  <c r="C351" i="1"/>
  <c r="B351" i="1"/>
  <c r="R350" i="1"/>
  <c r="S350" i="1"/>
  <c r="T350" i="1"/>
  <c r="U350" i="1"/>
  <c r="C350" i="1"/>
  <c r="B350" i="1"/>
  <c r="R349" i="1"/>
  <c r="S349" i="1"/>
  <c r="T349" i="1"/>
  <c r="U349" i="1"/>
  <c r="C349" i="1"/>
  <c r="B349" i="1"/>
  <c r="R348" i="1"/>
  <c r="S348" i="1"/>
  <c r="T348" i="1"/>
  <c r="U348" i="1"/>
  <c r="C348" i="1"/>
  <c r="B348" i="1"/>
  <c r="R347" i="1"/>
  <c r="S347" i="1"/>
  <c r="T347" i="1"/>
  <c r="U347" i="1"/>
  <c r="C347" i="1"/>
  <c r="B347" i="1"/>
  <c r="R346" i="1"/>
  <c r="S346" i="1"/>
  <c r="T346" i="1"/>
  <c r="U346" i="1"/>
  <c r="C346" i="1"/>
  <c r="B346" i="1"/>
  <c r="R345" i="1"/>
  <c r="S345" i="1"/>
  <c r="T345" i="1"/>
  <c r="U345" i="1"/>
  <c r="C345" i="1"/>
  <c r="B345" i="1"/>
  <c r="R344" i="1"/>
  <c r="S344" i="1"/>
  <c r="T344" i="1"/>
  <c r="U344" i="1"/>
  <c r="C344" i="1"/>
  <c r="B344" i="1"/>
  <c r="R343" i="1"/>
  <c r="S343" i="1"/>
  <c r="T343" i="1"/>
  <c r="U343" i="1"/>
  <c r="C343" i="1"/>
  <c r="B343" i="1"/>
  <c r="R342" i="1"/>
  <c r="S342" i="1"/>
  <c r="T342" i="1"/>
  <c r="U342" i="1"/>
  <c r="C342" i="1"/>
  <c r="B342" i="1"/>
  <c r="T341" i="1"/>
  <c r="U341" i="1"/>
  <c r="C341" i="1"/>
  <c r="B341" i="1"/>
  <c r="R340" i="1"/>
  <c r="S340" i="1"/>
  <c r="T340" i="1"/>
  <c r="U340" i="1"/>
  <c r="C340" i="1"/>
  <c r="B340" i="1"/>
  <c r="R339" i="1"/>
  <c r="S339" i="1"/>
  <c r="T339" i="1"/>
  <c r="U339" i="1"/>
  <c r="C339" i="1"/>
  <c r="B339" i="1"/>
  <c r="R338" i="1"/>
  <c r="S338" i="1"/>
  <c r="T338" i="1"/>
  <c r="U338" i="1"/>
  <c r="C338" i="1"/>
  <c r="B338" i="1"/>
  <c r="R337" i="1"/>
  <c r="S337" i="1"/>
  <c r="T337" i="1"/>
  <c r="U337" i="1"/>
  <c r="C337" i="1"/>
  <c r="B337" i="1"/>
  <c r="C336" i="1"/>
  <c r="B336" i="1"/>
  <c r="R335" i="1"/>
  <c r="S335" i="1"/>
  <c r="T335" i="1"/>
  <c r="U335" i="1"/>
  <c r="C335" i="1"/>
  <c r="B335" i="1"/>
  <c r="R334" i="1"/>
  <c r="S334" i="1"/>
  <c r="T334" i="1"/>
  <c r="U334" i="1"/>
  <c r="C334" i="1"/>
  <c r="B334" i="1"/>
  <c r="C333" i="1"/>
  <c r="B333" i="1"/>
  <c r="R332" i="1"/>
  <c r="S332" i="1"/>
  <c r="T332" i="1"/>
  <c r="U332" i="1"/>
  <c r="C332" i="1"/>
  <c r="B332" i="1"/>
  <c r="R331" i="1"/>
  <c r="S331" i="1"/>
  <c r="T331" i="1"/>
  <c r="U331" i="1"/>
  <c r="C331" i="1"/>
  <c r="B331" i="1"/>
  <c r="R330" i="1"/>
  <c r="S330" i="1"/>
  <c r="T330" i="1"/>
  <c r="U330" i="1"/>
  <c r="C330" i="1"/>
  <c r="B330" i="1"/>
  <c r="U329" i="1"/>
  <c r="C329" i="1"/>
  <c r="B329" i="1"/>
  <c r="R328" i="1"/>
  <c r="S328" i="1"/>
  <c r="T328" i="1"/>
  <c r="U328" i="1"/>
  <c r="C328" i="1"/>
  <c r="B328" i="1"/>
  <c r="R327" i="1"/>
  <c r="S327" i="1"/>
  <c r="T327" i="1"/>
  <c r="U327" i="1"/>
  <c r="C327" i="1"/>
  <c r="B327" i="1"/>
  <c r="T326" i="1"/>
  <c r="U326" i="1"/>
  <c r="C326" i="1"/>
  <c r="B326" i="1"/>
  <c r="R325" i="1"/>
  <c r="S325" i="1"/>
  <c r="T325" i="1"/>
  <c r="U325" i="1"/>
  <c r="C325" i="1"/>
  <c r="B325" i="1"/>
  <c r="R324" i="1"/>
  <c r="S324" i="1"/>
  <c r="T324" i="1"/>
  <c r="U324" i="1"/>
  <c r="C324" i="1"/>
  <c r="B324" i="1"/>
  <c r="R323" i="1"/>
  <c r="S323" i="1"/>
  <c r="T323" i="1"/>
  <c r="U323" i="1"/>
  <c r="C323" i="1"/>
  <c r="B323" i="1"/>
  <c r="R322" i="1"/>
  <c r="S322" i="1"/>
  <c r="T322" i="1"/>
  <c r="U322" i="1"/>
  <c r="C322" i="1"/>
  <c r="B322" i="1"/>
  <c r="R321" i="1"/>
  <c r="S321" i="1"/>
  <c r="T321" i="1"/>
  <c r="U321" i="1"/>
  <c r="C321" i="1"/>
  <c r="B321" i="1"/>
  <c r="T320" i="1"/>
  <c r="U320" i="1"/>
  <c r="C320" i="1"/>
  <c r="B320" i="1"/>
  <c r="R319" i="1"/>
  <c r="S319" i="1"/>
  <c r="T319" i="1"/>
  <c r="U319" i="1"/>
  <c r="C319" i="1"/>
  <c r="B319" i="1"/>
  <c r="R318" i="1"/>
  <c r="S318" i="1"/>
  <c r="T318" i="1"/>
  <c r="U318" i="1"/>
  <c r="C318" i="1"/>
  <c r="B318" i="1"/>
  <c r="U317" i="1"/>
  <c r="C317" i="1"/>
  <c r="B317" i="1"/>
  <c r="T316" i="1"/>
  <c r="U316" i="1"/>
  <c r="C316" i="1"/>
  <c r="B316" i="1"/>
  <c r="C315" i="1"/>
  <c r="B315" i="1"/>
  <c r="R314" i="1"/>
  <c r="S314" i="1"/>
  <c r="T314" i="1"/>
  <c r="U314" i="1"/>
  <c r="C314" i="1"/>
  <c r="B314" i="1"/>
  <c r="R313" i="1"/>
  <c r="S313" i="1"/>
  <c r="T313" i="1"/>
  <c r="U313" i="1"/>
  <c r="C313" i="1"/>
  <c r="B313" i="1"/>
  <c r="R312" i="1"/>
  <c r="S312" i="1"/>
  <c r="T312" i="1"/>
  <c r="U312" i="1"/>
  <c r="C312" i="1"/>
  <c r="B312" i="1"/>
  <c r="R311" i="1"/>
  <c r="S311" i="1"/>
  <c r="T311" i="1"/>
  <c r="U311" i="1"/>
  <c r="C311" i="1"/>
  <c r="B311" i="1"/>
  <c r="T310" i="1"/>
  <c r="U310" i="1"/>
  <c r="C310" i="1"/>
  <c r="B310" i="1"/>
  <c r="R309" i="1"/>
  <c r="S309" i="1"/>
  <c r="T309" i="1"/>
  <c r="U309" i="1"/>
  <c r="C309" i="1"/>
  <c r="B309" i="1"/>
  <c r="R308" i="1"/>
  <c r="S308" i="1"/>
  <c r="T308" i="1"/>
  <c r="U308" i="1"/>
  <c r="C308" i="1"/>
  <c r="B308" i="1"/>
  <c r="R307" i="1"/>
  <c r="S307" i="1"/>
  <c r="T307" i="1"/>
  <c r="U307" i="1"/>
  <c r="C307" i="1"/>
  <c r="B307" i="1"/>
  <c r="R306" i="1"/>
  <c r="S306" i="1"/>
  <c r="T306" i="1"/>
  <c r="U306" i="1"/>
  <c r="C306" i="1"/>
  <c r="B306" i="1"/>
  <c r="C305" i="1"/>
  <c r="B305" i="1"/>
  <c r="R304" i="1"/>
  <c r="S304" i="1"/>
  <c r="T304" i="1"/>
  <c r="U304" i="1"/>
  <c r="C304" i="1"/>
  <c r="B304" i="1"/>
  <c r="R303" i="1"/>
  <c r="S303" i="1"/>
  <c r="T303" i="1"/>
  <c r="U303" i="1"/>
  <c r="C303" i="1"/>
  <c r="B303" i="1"/>
  <c r="R302" i="1"/>
  <c r="S302" i="1"/>
  <c r="T302" i="1"/>
  <c r="U302" i="1"/>
  <c r="C302" i="1"/>
  <c r="B302" i="1"/>
  <c r="R301" i="1"/>
  <c r="S301" i="1"/>
  <c r="T301" i="1"/>
  <c r="U301" i="1"/>
  <c r="C301" i="1"/>
  <c r="B301" i="1"/>
  <c r="R300" i="1"/>
  <c r="S300" i="1"/>
  <c r="T300" i="1"/>
  <c r="U300" i="1"/>
  <c r="C300" i="1"/>
  <c r="B300" i="1"/>
  <c r="C299" i="1"/>
  <c r="B299" i="1"/>
  <c r="C298" i="1"/>
  <c r="B298" i="1"/>
  <c r="R297" i="1"/>
  <c r="S297" i="1"/>
  <c r="T297" i="1"/>
  <c r="U297" i="1"/>
  <c r="C297" i="1"/>
  <c r="B297" i="1"/>
  <c r="R296" i="1"/>
  <c r="S296" i="1"/>
  <c r="T296" i="1"/>
  <c r="U296" i="1"/>
  <c r="C296" i="1"/>
  <c r="B296" i="1"/>
  <c r="R295" i="1"/>
  <c r="S295" i="1"/>
  <c r="T295" i="1"/>
  <c r="U295" i="1"/>
  <c r="C295" i="1"/>
  <c r="B295" i="1"/>
  <c r="T294" i="1"/>
  <c r="U294" i="1"/>
  <c r="C294" i="1"/>
  <c r="B294" i="1"/>
  <c r="U293" i="1"/>
  <c r="C293" i="1"/>
  <c r="B293" i="1"/>
  <c r="C292" i="1"/>
  <c r="B292" i="1"/>
  <c r="R291" i="1"/>
  <c r="S291" i="1"/>
  <c r="T291" i="1"/>
  <c r="U291" i="1"/>
  <c r="C291" i="1"/>
  <c r="R290" i="1"/>
  <c r="S290" i="1"/>
  <c r="T290" i="1"/>
  <c r="U290" i="1"/>
  <c r="C290" i="1"/>
  <c r="B290" i="1"/>
  <c r="U289" i="1"/>
  <c r="C289" i="1"/>
  <c r="R288" i="1"/>
  <c r="S288" i="1"/>
  <c r="T288" i="1"/>
  <c r="U288" i="1"/>
  <c r="C288" i="1"/>
  <c r="B288" i="1"/>
  <c r="R287" i="1"/>
  <c r="S287" i="1"/>
  <c r="T287" i="1"/>
  <c r="U287" i="1"/>
  <c r="C287" i="1"/>
  <c r="B287" i="1"/>
  <c r="R286" i="1"/>
  <c r="S286" i="1"/>
  <c r="T286" i="1"/>
  <c r="U286" i="1"/>
  <c r="C286" i="1"/>
  <c r="B286" i="1"/>
  <c r="R285" i="1"/>
  <c r="S285" i="1"/>
  <c r="T285" i="1"/>
  <c r="U285" i="1"/>
  <c r="C285" i="1"/>
  <c r="R284" i="1"/>
  <c r="S284" i="1"/>
  <c r="T284" i="1"/>
  <c r="U284" i="1"/>
  <c r="C284" i="1"/>
  <c r="B284" i="1"/>
  <c r="R283" i="1"/>
  <c r="S283" i="1"/>
  <c r="T283" i="1"/>
  <c r="U283" i="1"/>
  <c r="C283" i="1"/>
  <c r="B283" i="1"/>
  <c r="R282" i="1"/>
  <c r="S282" i="1"/>
  <c r="T282" i="1"/>
  <c r="U282" i="1"/>
  <c r="C282" i="1"/>
  <c r="B282" i="1"/>
  <c r="C281" i="1"/>
  <c r="B281" i="1"/>
  <c r="R280" i="1"/>
  <c r="S280" i="1"/>
  <c r="T280" i="1"/>
  <c r="U280" i="1"/>
  <c r="C280" i="1"/>
  <c r="B280" i="1"/>
  <c r="R279" i="1"/>
  <c r="S279" i="1"/>
  <c r="T279" i="1"/>
  <c r="U279" i="1"/>
  <c r="C279" i="1"/>
  <c r="B279" i="1"/>
  <c r="A279" i="1"/>
  <c r="R278" i="1"/>
  <c r="S278" i="1"/>
  <c r="T278" i="1"/>
  <c r="U278" i="1"/>
  <c r="C278" i="1"/>
  <c r="B278" i="1"/>
  <c r="R277" i="1"/>
  <c r="S277" i="1"/>
  <c r="T277" i="1"/>
  <c r="U277" i="1"/>
  <c r="C277" i="1"/>
  <c r="B277" i="1"/>
  <c r="R276" i="1"/>
  <c r="S276" i="1"/>
  <c r="T276" i="1"/>
  <c r="U276" i="1"/>
  <c r="C276" i="1"/>
  <c r="B276" i="1"/>
  <c r="R275" i="1"/>
  <c r="S275" i="1"/>
  <c r="T275" i="1"/>
  <c r="U275" i="1"/>
  <c r="C275" i="1"/>
  <c r="R274" i="1"/>
  <c r="S274" i="1"/>
  <c r="T274" i="1"/>
  <c r="U274" i="1"/>
  <c r="C274" i="1"/>
  <c r="B274" i="1"/>
  <c r="R273" i="1"/>
  <c r="S273" i="1"/>
  <c r="T273" i="1"/>
  <c r="U273" i="1"/>
  <c r="C273" i="1"/>
  <c r="B273" i="1"/>
  <c r="T272" i="1"/>
  <c r="U272" i="1"/>
  <c r="C272" i="1"/>
  <c r="B272" i="1"/>
  <c r="C271" i="1"/>
  <c r="B271" i="1"/>
  <c r="R270" i="1"/>
  <c r="S270" i="1"/>
  <c r="T270" i="1"/>
  <c r="U270" i="1"/>
  <c r="C270" i="1"/>
  <c r="B270" i="1"/>
  <c r="T269" i="1"/>
  <c r="U269" i="1"/>
  <c r="C269" i="1"/>
  <c r="B269" i="1"/>
  <c r="R268" i="1"/>
  <c r="S268" i="1"/>
  <c r="T268" i="1"/>
  <c r="U268" i="1"/>
  <c r="C268" i="1"/>
  <c r="B268" i="1"/>
  <c r="R267" i="1"/>
  <c r="S267" i="1"/>
  <c r="T267" i="1"/>
  <c r="U267" i="1"/>
  <c r="C267" i="1"/>
  <c r="B267" i="1"/>
  <c r="R266" i="1"/>
  <c r="S266" i="1"/>
  <c r="T266" i="1"/>
  <c r="U266" i="1"/>
  <c r="C266" i="1"/>
  <c r="B266" i="1"/>
  <c r="U265" i="1"/>
  <c r="C265" i="1"/>
  <c r="B265" i="1"/>
  <c r="R264" i="1"/>
  <c r="S264" i="1"/>
  <c r="T264" i="1"/>
  <c r="U264" i="1"/>
  <c r="C264" i="1"/>
  <c r="B264" i="1"/>
  <c r="U263" i="1"/>
  <c r="C263" i="1"/>
  <c r="B263" i="1"/>
  <c r="R262" i="1"/>
  <c r="S262" i="1"/>
  <c r="T262" i="1"/>
  <c r="U262" i="1"/>
  <c r="C262" i="1"/>
  <c r="B262" i="1"/>
  <c r="R261" i="1"/>
  <c r="S261" i="1"/>
  <c r="T261" i="1"/>
  <c r="U261" i="1"/>
  <c r="C261" i="1"/>
  <c r="B261" i="1"/>
  <c r="R260" i="1"/>
  <c r="S260" i="1"/>
  <c r="T260" i="1"/>
  <c r="U260" i="1"/>
  <c r="C260" i="1"/>
  <c r="B260" i="1"/>
  <c r="R259" i="1"/>
  <c r="S259" i="1"/>
  <c r="T259" i="1"/>
  <c r="U259" i="1"/>
  <c r="C259" i="1"/>
  <c r="R258" i="1"/>
  <c r="S258" i="1"/>
  <c r="T258" i="1"/>
  <c r="U258" i="1"/>
  <c r="C258" i="1"/>
  <c r="U257" i="1"/>
  <c r="C257" i="1"/>
  <c r="B257" i="1"/>
  <c r="U256" i="1"/>
  <c r="C256" i="1"/>
  <c r="B256" i="1"/>
  <c r="R255" i="1"/>
  <c r="S255" i="1"/>
  <c r="T255" i="1"/>
  <c r="U255" i="1"/>
  <c r="C255" i="1"/>
  <c r="B255" i="1"/>
  <c r="R254" i="1"/>
  <c r="S254" i="1"/>
  <c r="T254" i="1"/>
  <c r="U254" i="1"/>
  <c r="C254" i="1"/>
  <c r="B254" i="1"/>
  <c r="R253" i="1"/>
  <c r="S253" i="1"/>
  <c r="T253" i="1"/>
  <c r="U253" i="1"/>
  <c r="C253" i="1"/>
  <c r="B253" i="1"/>
  <c r="R252" i="1"/>
  <c r="S252" i="1"/>
  <c r="T252" i="1"/>
  <c r="U252" i="1"/>
  <c r="C252" i="1"/>
  <c r="B252" i="1"/>
  <c r="R251" i="1"/>
  <c r="S251" i="1"/>
  <c r="T251" i="1"/>
  <c r="U251" i="1"/>
  <c r="C251" i="1"/>
  <c r="B251" i="1"/>
  <c r="R250" i="1"/>
  <c r="S250" i="1"/>
  <c r="T250" i="1"/>
  <c r="U250" i="1"/>
  <c r="C250" i="1"/>
  <c r="B250" i="1"/>
  <c r="C249" i="1"/>
  <c r="U248" i="1"/>
  <c r="C248" i="1"/>
  <c r="B248" i="1"/>
  <c r="R247" i="1"/>
  <c r="S247" i="1"/>
  <c r="T247" i="1"/>
  <c r="U247" i="1"/>
  <c r="C247" i="1"/>
  <c r="B247" i="1"/>
  <c r="R246" i="1"/>
  <c r="S246" i="1"/>
  <c r="T246" i="1"/>
  <c r="U246" i="1"/>
  <c r="C246" i="1"/>
  <c r="B246" i="1"/>
  <c r="R245" i="1"/>
  <c r="S245" i="1"/>
  <c r="T245" i="1"/>
  <c r="U245" i="1"/>
  <c r="C245" i="1"/>
  <c r="B245" i="1"/>
  <c r="R244" i="1"/>
  <c r="S244" i="1"/>
  <c r="T244" i="1"/>
  <c r="U244" i="1"/>
  <c r="C244" i="1"/>
  <c r="B244" i="1"/>
  <c r="R243" i="1"/>
  <c r="S243" i="1"/>
  <c r="T243" i="1"/>
  <c r="U243" i="1"/>
  <c r="C243" i="1"/>
  <c r="B243" i="1"/>
  <c r="T242" i="1"/>
  <c r="U242" i="1"/>
  <c r="C242" i="1"/>
  <c r="T241" i="1"/>
  <c r="U241" i="1"/>
  <c r="C241" i="1"/>
  <c r="B241" i="1"/>
  <c r="A241" i="1"/>
  <c r="R240" i="1"/>
  <c r="S240" i="1"/>
  <c r="T240" i="1"/>
  <c r="U240" i="1"/>
  <c r="C240" i="1"/>
  <c r="B240" i="1"/>
  <c r="R239" i="1"/>
  <c r="S239" i="1"/>
  <c r="T239" i="1"/>
  <c r="U239" i="1"/>
  <c r="C239" i="1"/>
  <c r="B239" i="1"/>
  <c r="R238" i="1"/>
  <c r="S238" i="1"/>
  <c r="T238" i="1"/>
  <c r="U238" i="1"/>
  <c r="C238" i="1"/>
  <c r="B238" i="1"/>
  <c r="R237" i="1"/>
  <c r="S237" i="1"/>
  <c r="T237" i="1"/>
  <c r="U237" i="1"/>
  <c r="C237" i="1"/>
  <c r="B237" i="1"/>
  <c r="C236" i="1"/>
  <c r="B236" i="1"/>
  <c r="R235" i="1"/>
  <c r="S235" i="1"/>
  <c r="T235" i="1"/>
  <c r="U235" i="1"/>
  <c r="C235" i="1"/>
  <c r="B235" i="1"/>
  <c r="R234" i="1"/>
  <c r="S234" i="1"/>
  <c r="T234" i="1"/>
  <c r="U234" i="1"/>
  <c r="C234" i="1"/>
  <c r="B234" i="1"/>
  <c r="R233" i="1"/>
  <c r="S233" i="1"/>
  <c r="T233" i="1"/>
  <c r="U233" i="1"/>
  <c r="C233" i="1"/>
  <c r="B233" i="1"/>
  <c r="R232" i="1"/>
  <c r="S232" i="1"/>
  <c r="T232" i="1"/>
  <c r="U232" i="1"/>
  <c r="C232" i="1"/>
  <c r="B232" i="1"/>
  <c r="R231" i="1"/>
  <c r="S231" i="1"/>
  <c r="T231" i="1"/>
  <c r="U231" i="1"/>
  <c r="C231" i="1"/>
  <c r="B231" i="1"/>
  <c r="R230" i="1"/>
  <c r="S230" i="1"/>
  <c r="T230" i="1"/>
  <c r="U230" i="1"/>
  <c r="C230" i="1"/>
  <c r="B230" i="1"/>
  <c r="R229" i="1"/>
  <c r="S229" i="1"/>
  <c r="T229" i="1"/>
  <c r="U229" i="1"/>
  <c r="C229" i="1"/>
  <c r="B229" i="1"/>
  <c r="R228" i="1"/>
  <c r="S228" i="1"/>
  <c r="T228" i="1"/>
  <c r="U228" i="1"/>
  <c r="C228" i="1"/>
  <c r="B228" i="1"/>
  <c r="R227" i="1"/>
  <c r="S227" i="1"/>
  <c r="T227" i="1"/>
  <c r="U227" i="1"/>
  <c r="C227" i="1"/>
  <c r="B227" i="1"/>
  <c r="T226" i="1"/>
  <c r="U226" i="1"/>
  <c r="C226" i="1"/>
  <c r="B226" i="1"/>
  <c r="R225" i="1"/>
  <c r="S225" i="1"/>
  <c r="T225" i="1"/>
  <c r="U225" i="1"/>
  <c r="C225" i="1"/>
  <c r="B225" i="1"/>
  <c r="R224" i="1"/>
  <c r="S224" i="1"/>
  <c r="T224" i="1"/>
  <c r="U224" i="1"/>
  <c r="C224" i="1"/>
  <c r="T223" i="1"/>
  <c r="U223" i="1"/>
  <c r="C223" i="1"/>
  <c r="R222" i="1"/>
  <c r="S222" i="1"/>
  <c r="T222" i="1"/>
  <c r="U222" i="1"/>
  <c r="C222" i="1"/>
  <c r="C221" i="1"/>
  <c r="B221" i="1"/>
  <c r="R220" i="1"/>
  <c r="S220" i="1"/>
  <c r="T220" i="1"/>
  <c r="U220" i="1"/>
  <c r="C220" i="1"/>
  <c r="R219" i="1"/>
  <c r="S219" i="1"/>
  <c r="T219" i="1"/>
  <c r="U219" i="1"/>
  <c r="C219" i="1"/>
  <c r="B219" i="1"/>
  <c r="A219" i="1"/>
  <c r="R218" i="1"/>
  <c r="S218" i="1"/>
  <c r="T218" i="1"/>
  <c r="U218" i="1"/>
  <c r="C218" i="1"/>
  <c r="B218" i="1"/>
  <c r="R217" i="1"/>
  <c r="S217" i="1"/>
  <c r="T217" i="1"/>
  <c r="U217" i="1"/>
  <c r="C217" i="1"/>
  <c r="B217" i="1"/>
  <c r="R216" i="1"/>
  <c r="S216" i="1"/>
  <c r="T216" i="1"/>
  <c r="U216" i="1"/>
  <c r="C216" i="1"/>
  <c r="B216" i="1"/>
  <c r="U215" i="1"/>
  <c r="C215" i="1"/>
  <c r="B215" i="1"/>
  <c r="R214" i="1"/>
  <c r="S214" i="1"/>
  <c r="T214" i="1"/>
  <c r="U214" i="1"/>
  <c r="C214" i="1"/>
  <c r="B214" i="1"/>
  <c r="C213" i="1"/>
  <c r="B213" i="1"/>
  <c r="T212" i="1"/>
  <c r="U212" i="1"/>
  <c r="C212" i="1"/>
  <c r="B212" i="1"/>
  <c r="R211" i="1"/>
  <c r="S211" i="1"/>
  <c r="T211" i="1"/>
  <c r="U211" i="1"/>
  <c r="C211" i="1"/>
  <c r="B211" i="1"/>
  <c r="R210" i="1"/>
  <c r="S210" i="1"/>
  <c r="T210" i="1"/>
  <c r="U210" i="1"/>
  <c r="C210" i="1"/>
  <c r="B210" i="1"/>
  <c r="C209" i="1"/>
  <c r="T208" i="1"/>
  <c r="U208" i="1"/>
  <c r="C208" i="1"/>
  <c r="R207" i="1"/>
  <c r="S207" i="1"/>
  <c r="T207" i="1"/>
  <c r="U207" i="1"/>
  <c r="C207" i="1"/>
  <c r="B207" i="1"/>
  <c r="T206" i="1"/>
  <c r="U206" i="1"/>
  <c r="C206" i="1"/>
  <c r="B206" i="1"/>
  <c r="R205" i="1"/>
  <c r="S205" i="1"/>
  <c r="T205" i="1"/>
  <c r="U205" i="1"/>
  <c r="C205" i="1"/>
  <c r="B205" i="1"/>
  <c r="R204" i="1"/>
  <c r="S204" i="1"/>
  <c r="T204" i="1"/>
  <c r="U204" i="1"/>
  <c r="C204" i="1"/>
  <c r="B204" i="1"/>
  <c r="S203" i="1"/>
  <c r="T203" i="1"/>
  <c r="U203" i="1"/>
  <c r="C203" i="1"/>
  <c r="R202" i="1"/>
  <c r="S202" i="1"/>
  <c r="T202" i="1"/>
  <c r="U202" i="1"/>
  <c r="C202" i="1"/>
  <c r="B202" i="1"/>
  <c r="R201" i="1"/>
  <c r="S201" i="1"/>
  <c r="T201" i="1"/>
  <c r="U201" i="1"/>
  <c r="C201" i="1"/>
  <c r="B201" i="1"/>
  <c r="R200" i="1"/>
  <c r="S200" i="1"/>
  <c r="T200" i="1"/>
  <c r="U200" i="1"/>
  <c r="C200" i="1"/>
  <c r="B200" i="1"/>
  <c r="C199" i="1"/>
  <c r="B199" i="1"/>
  <c r="R198" i="1"/>
  <c r="S198" i="1"/>
  <c r="T198" i="1"/>
  <c r="U198" i="1"/>
  <c r="C198" i="1"/>
  <c r="B198" i="1"/>
  <c r="U197" i="1"/>
  <c r="C197" i="1"/>
  <c r="B197" i="1"/>
  <c r="C196" i="1"/>
  <c r="B196" i="1"/>
  <c r="R195" i="1"/>
  <c r="S195" i="1"/>
  <c r="T195" i="1"/>
  <c r="U195" i="1"/>
  <c r="C195" i="1"/>
  <c r="B195" i="1"/>
  <c r="R194" i="1"/>
  <c r="S194" i="1"/>
  <c r="T194" i="1"/>
  <c r="U194" i="1"/>
  <c r="C194" i="1"/>
  <c r="B194" i="1"/>
  <c r="R193" i="1"/>
  <c r="S193" i="1"/>
  <c r="T193" i="1"/>
  <c r="U193" i="1"/>
  <c r="C193" i="1"/>
  <c r="B193" i="1"/>
  <c r="T192" i="1"/>
  <c r="U192" i="1"/>
  <c r="C192" i="1"/>
  <c r="B192" i="1"/>
  <c r="R191" i="1"/>
  <c r="S191" i="1"/>
  <c r="T191" i="1"/>
  <c r="U191" i="1"/>
  <c r="C191" i="1"/>
  <c r="B191" i="1"/>
  <c r="U190" i="1"/>
  <c r="C190" i="1"/>
  <c r="B190" i="1"/>
  <c r="R189" i="1"/>
  <c r="S189" i="1"/>
  <c r="T189" i="1"/>
  <c r="U189" i="1"/>
  <c r="C189" i="1"/>
  <c r="B189" i="1"/>
  <c r="R188" i="1"/>
  <c r="S188" i="1"/>
  <c r="T188" i="1"/>
  <c r="U188" i="1"/>
  <c r="C188" i="1"/>
  <c r="R187" i="1"/>
  <c r="S187" i="1"/>
  <c r="T187" i="1"/>
  <c r="U187" i="1"/>
  <c r="C187" i="1"/>
  <c r="B187" i="1"/>
  <c r="R186" i="1"/>
  <c r="S186" i="1"/>
  <c r="T186" i="1"/>
  <c r="U186" i="1"/>
  <c r="C186" i="1"/>
  <c r="B186" i="1"/>
  <c r="C185" i="1"/>
  <c r="B185" i="1"/>
  <c r="T184" i="1"/>
  <c r="U184" i="1"/>
  <c r="C184" i="1"/>
  <c r="B184" i="1"/>
  <c r="R183" i="1"/>
  <c r="S183" i="1"/>
  <c r="T183" i="1"/>
  <c r="U183" i="1"/>
  <c r="C183" i="1"/>
  <c r="B183" i="1"/>
  <c r="R182" i="1"/>
  <c r="S182" i="1"/>
  <c r="T182" i="1"/>
  <c r="U182" i="1"/>
  <c r="C182" i="1"/>
  <c r="B182" i="1"/>
  <c r="R181" i="1"/>
  <c r="S181" i="1"/>
  <c r="T181" i="1"/>
  <c r="U181" i="1"/>
  <c r="C181" i="1"/>
  <c r="B181" i="1"/>
  <c r="T180" i="1"/>
  <c r="U180" i="1"/>
  <c r="C180" i="1"/>
  <c r="B180" i="1"/>
  <c r="R179" i="1"/>
  <c r="S179" i="1"/>
  <c r="T179" i="1"/>
  <c r="U179" i="1"/>
  <c r="C179" i="1"/>
  <c r="B179" i="1"/>
  <c r="R178" i="1"/>
  <c r="S178" i="1"/>
  <c r="T178" i="1"/>
  <c r="U178" i="1"/>
  <c r="C178" i="1"/>
  <c r="B178" i="1"/>
  <c r="C177" i="1"/>
  <c r="B177" i="1"/>
  <c r="R176" i="1"/>
  <c r="S176" i="1"/>
  <c r="T176" i="1"/>
  <c r="U176" i="1"/>
  <c r="C176" i="1"/>
  <c r="B176" i="1"/>
  <c r="R175" i="1"/>
  <c r="S175" i="1"/>
  <c r="T175" i="1"/>
  <c r="U175" i="1"/>
  <c r="C175" i="1"/>
  <c r="B175" i="1"/>
  <c r="C174" i="1"/>
  <c r="B174" i="1"/>
  <c r="R173" i="1"/>
  <c r="S173" i="1"/>
  <c r="T173" i="1"/>
  <c r="U173" i="1"/>
  <c r="C173" i="1"/>
  <c r="B173" i="1"/>
  <c r="C172" i="1"/>
  <c r="B172" i="1"/>
  <c r="R171" i="1"/>
  <c r="S171" i="1"/>
  <c r="T171" i="1"/>
  <c r="U171" i="1"/>
  <c r="C171" i="1"/>
  <c r="B171" i="1"/>
  <c r="C170" i="1"/>
  <c r="B170" i="1"/>
  <c r="R169" i="1"/>
  <c r="S169" i="1"/>
  <c r="T169" i="1"/>
  <c r="U169" i="1"/>
  <c r="C169" i="1"/>
  <c r="B169" i="1"/>
  <c r="R168" i="1"/>
  <c r="S168" i="1"/>
  <c r="T168" i="1"/>
  <c r="U168" i="1"/>
  <c r="C168" i="1"/>
  <c r="B168" i="1"/>
  <c r="C167" i="1"/>
  <c r="R166" i="1"/>
  <c r="S166" i="1"/>
  <c r="T166" i="1"/>
  <c r="U166" i="1"/>
  <c r="C166" i="1"/>
  <c r="B166" i="1"/>
  <c r="R165" i="1"/>
  <c r="S165" i="1"/>
  <c r="T165" i="1"/>
  <c r="U165" i="1"/>
  <c r="C165" i="1"/>
  <c r="B165" i="1"/>
  <c r="R164" i="1"/>
  <c r="S164" i="1"/>
  <c r="T164" i="1"/>
  <c r="U164" i="1"/>
  <c r="C164" i="1"/>
  <c r="B164" i="1"/>
  <c r="R163" i="1"/>
  <c r="S163" i="1"/>
  <c r="T163" i="1"/>
  <c r="U163" i="1"/>
  <c r="C163" i="1"/>
  <c r="B163" i="1"/>
  <c r="R162" i="1"/>
  <c r="S162" i="1"/>
  <c r="T162" i="1"/>
  <c r="U162" i="1"/>
  <c r="C162" i="1"/>
  <c r="B162" i="1"/>
  <c r="C161" i="1"/>
  <c r="T160" i="1"/>
  <c r="U160" i="1"/>
  <c r="C160" i="1"/>
  <c r="B160" i="1"/>
  <c r="U159" i="1"/>
  <c r="C159" i="1"/>
  <c r="B159" i="1"/>
  <c r="R158" i="1"/>
  <c r="S158" i="1"/>
  <c r="T158" i="1"/>
  <c r="U158" i="1"/>
  <c r="C158" i="1"/>
  <c r="B158" i="1"/>
  <c r="R157" i="1"/>
  <c r="S157" i="1"/>
  <c r="T157" i="1"/>
  <c r="U157" i="1"/>
  <c r="C157" i="1"/>
  <c r="B157" i="1"/>
  <c r="R156" i="1"/>
  <c r="S156" i="1"/>
  <c r="T156" i="1"/>
  <c r="U156" i="1"/>
  <c r="C156" i="1"/>
  <c r="B156" i="1"/>
  <c r="R155" i="1"/>
  <c r="S155" i="1"/>
  <c r="T155" i="1"/>
  <c r="U155" i="1"/>
  <c r="C155" i="1"/>
  <c r="B155" i="1"/>
  <c r="R154" i="1"/>
  <c r="S154" i="1"/>
  <c r="T154" i="1"/>
  <c r="U154" i="1"/>
  <c r="C154" i="1"/>
  <c r="B154" i="1"/>
  <c r="R153" i="1"/>
  <c r="S153" i="1"/>
  <c r="T153" i="1"/>
  <c r="U153" i="1"/>
  <c r="C153" i="1"/>
  <c r="B153" i="1"/>
  <c r="R152" i="1"/>
  <c r="S152" i="1"/>
  <c r="T152" i="1"/>
  <c r="U152" i="1"/>
  <c r="C152" i="1"/>
  <c r="B152" i="1"/>
  <c r="R151" i="1"/>
  <c r="S151" i="1"/>
  <c r="T151" i="1"/>
  <c r="U151" i="1"/>
  <c r="C151" i="1"/>
  <c r="T150" i="1"/>
  <c r="U150" i="1"/>
  <c r="C150" i="1"/>
  <c r="B150" i="1"/>
  <c r="R149" i="1"/>
  <c r="S149" i="1"/>
  <c r="T149" i="1"/>
  <c r="U149" i="1"/>
  <c r="C149" i="1"/>
  <c r="B149" i="1"/>
  <c r="S148" i="1"/>
  <c r="T148" i="1"/>
  <c r="U148" i="1"/>
  <c r="C148" i="1"/>
  <c r="B148" i="1"/>
  <c r="R147" i="1"/>
  <c r="S147" i="1"/>
  <c r="T147" i="1"/>
  <c r="U147" i="1"/>
  <c r="C147" i="1"/>
  <c r="B147" i="1"/>
  <c r="R146" i="1"/>
  <c r="S146" i="1"/>
  <c r="T146" i="1"/>
  <c r="U146" i="1"/>
  <c r="C146" i="1"/>
  <c r="B146" i="1"/>
  <c r="R145" i="1"/>
  <c r="S145" i="1"/>
  <c r="T145" i="1"/>
  <c r="U145" i="1"/>
  <c r="C145" i="1"/>
  <c r="C144" i="1"/>
  <c r="B144" i="1"/>
  <c r="R143" i="1"/>
  <c r="S143" i="1"/>
  <c r="T143" i="1"/>
  <c r="U143" i="1"/>
  <c r="C143" i="1"/>
  <c r="B143" i="1"/>
  <c r="R142" i="1"/>
  <c r="S142" i="1"/>
  <c r="T142" i="1"/>
  <c r="U142" i="1"/>
  <c r="C142" i="1"/>
  <c r="B142" i="1"/>
  <c r="C141" i="1"/>
  <c r="B141" i="1"/>
  <c r="U140" i="1"/>
  <c r="C140" i="1"/>
  <c r="B140" i="1"/>
  <c r="R139" i="1"/>
  <c r="S139" i="1"/>
  <c r="T139" i="1"/>
  <c r="U139" i="1"/>
  <c r="C139" i="1"/>
  <c r="B139" i="1"/>
  <c r="U138" i="1"/>
  <c r="C138" i="1"/>
  <c r="B138" i="1"/>
  <c r="R137" i="1"/>
  <c r="S137" i="1"/>
  <c r="T137" i="1"/>
  <c r="U137" i="1"/>
  <c r="C137" i="1"/>
  <c r="B137" i="1"/>
  <c r="R136" i="1"/>
  <c r="S136" i="1"/>
  <c r="T136" i="1"/>
  <c r="U136" i="1"/>
  <c r="C136" i="1"/>
  <c r="C135" i="1"/>
  <c r="B135" i="1"/>
  <c r="U134" i="1"/>
  <c r="C134" i="1"/>
  <c r="B134" i="1"/>
  <c r="R133" i="1"/>
  <c r="S133" i="1"/>
  <c r="T133" i="1"/>
  <c r="U133" i="1"/>
  <c r="C133" i="1"/>
  <c r="B133" i="1"/>
  <c r="R132" i="1"/>
  <c r="S132" i="1"/>
  <c r="T132" i="1"/>
  <c r="U132" i="1"/>
  <c r="C132" i="1"/>
  <c r="B132" i="1"/>
  <c r="R131" i="1"/>
  <c r="S131" i="1"/>
  <c r="T131" i="1"/>
  <c r="U131" i="1"/>
  <c r="C131" i="1"/>
  <c r="B131" i="1"/>
  <c r="R130" i="1"/>
  <c r="S130" i="1"/>
  <c r="T130" i="1"/>
  <c r="U130" i="1"/>
  <c r="C130" i="1"/>
  <c r="B130" i="1"/>
  <c r="S129" i="1"/>
  <c r="T129" i="1"/>
  <c r="U129" i="1"/>
  <c r="C129" i="1"/>
  <c r="B129" i="1"/>
  <c r="R128" i="1"/>
  <c r="S128" i="1"/>
  <c r="T128" i="1"/>
  <c r="U128" i="1"/>
  <c r="C128" i="1"/>
  <c r="T127" i="1"/>
  <c r="U127" i="1"/>
  <c r="C127" i="1"/>
  <c r="B127" i="1"/>
  <c r="R126" i="1"/>
  <c r="S126" i="1"/>
  <c r="T126" i="1"/>
  <c r="U126" i="1"/>
  <c r="C126" i="1"/>
  <c r="B126" i="1"/>
  <c r="C125" i="1"/>
  <c r="B125" i="1"/>
  <c r="R124" i="1"/>
  <c r="S124" i="1"/>
  <c r="T124" i="1"/>
  <c r="U124" i="1"/>
  <c r="C124" i="1"/>
  <c r="B124" i="1"/>
  <c r="S123" i="1"/>
  <c r="T123" i="1"/>
  <c r="U123" i="1"/>
  <c r="C123" i="1"/>
  <c r="B123" i="1"/>
  <c r="R122" i="1"/>
  <c r="S122" i="1"/>
  <c r="T122" i="1"/>
  <c r="U122" i="1"/>
  <c r="C122" i="1"/>
  <c r="B122" i="1"/>
  <c r="R121" i="1"/>
  <c r="S121" i="1"/>
  <c r="T121" i="1"/>
  <c r="U121" i="1"/>
  <c r="C121" i="1"/>
  <c r="R120" i="1"/>
  <c r="S120" i="1"/>
  <c r="T120" i="1"/>
  <c r="U120" i="1"/>
  <c r="C120" i="1"/>
  <c r="B120" i="1"/>
  <c r="R119" i="1"/>
  <c r="S119" i="1"/>
  <c r="T119" i="1"/>
  <c r="U119" i="1"/>
  <c r="C119" i="1"/>
  <c r="B119" i="1"/>
  <c r="T118" i="1"/>
  <c r="U118" i="1"/>
  <c r="C118" i="1"/>
  <c r="B118" i="1"/>
  <c r="C117" i="1"/>
  <c r="R116" i="1"/>
  <c r="S116" i="1"/>
  <c r="T116" i="1"/>
  <c r="U116" i="1"/>
  <c r="C116" i="1"/>
  <c r="B116" i="1"/>
  <c r="R115" i="1"/>
  <c r="S115" i="1"/>
  <c r="T115" i="1"/>
  <c r="U115" i="1"/>
  <c r="C115" i="1"/>
  <c r="B115" i="1"/>
  <c r="R114" i="1"/>
  <c r="S114" i="1"/>
  <c r="T114" i="1"/>
  <c r="U114" i="1"/>
  <c r="C114" i="1"/>
  <c r="B114" i="1"/>
  <c r="C113" i="1"/>
  <c r="B113" i="1"/>
  <c r="R112" i="1"/>
  <c r="S112" i="1"/>
  <c r="T112" i="1"/>
  <c r="U112" i="1"/>
  <c r="C112" i="1"/>
  <c r="B112" i="1"/>
  <c r="T111" i="1"/>
  <c r="U111" i="1"/>
  <c r="C111" i="1"/>
  <c r="B111" i="1"/>
  <c r="R110" i="1"/>
  <c r="S110" i="1"/>
  <c r="T110" i="1"/>
  <c r="U110" i="1"/>
  <c r="C110" i="1"/>
  <c r="B110" i="1"/>
  <c r="R109" i="1"/>
  <c r="S109" i="1"/>
  <c r="T109" i="1"/>
  <c r="U109" i="1"/>
  <c r="C109" i="1"/>
  <c r="B109" i="1"/>
  <c r="R108" i="1"/>
  <c r="S108" i="1"/>
  <c r="T108" i="1"/>
  <c r="U108" i="1"/>
  <c r="C108" i="1"/>
  <c r="B108" i="1"/>
  <c r="R107" i="1"/>
  <c r="S107" i="1"/>
  <c r="T107" i="1"/>
  <c r="U107" i="1"/>
  <c r="C107" i="1"/>
  <c r="B107" i="1"/>
  <c r="R106" i="1"/>
  <c r="S106" i="1"/>
  <c r="T106" i="1"/>
  <c r="U106" i="1"/>
  <c r="C106" i="1"/>
  <c r="R105" i="1"/>
  <c r="S105" i="1"/>
  <c r="T105" i="1"/>
  <c r="U105" i="1"/>
  <c r="C105" i="1"/>
  <c r="B105" i="1"/>
  <c r="R104" i="1"/>
  <c r="S104" i="1"/>
  <c r="T104" i="1"/>
  <c r="U104" i="1"/>
  <c r="C104" i="1"/>
  <c r="B104" i="1"/>
  <c r="R103" i="1"/>
  <c r="S103" i="1"/>
  <c r="T103" i="1"/>
  <c r="U103" i="1"/>
  <c r="C103" i="1"/>
  <c r="B103" i="1"/>
  <c r="T102" i="1"/>
  <c r="U102" i="1"/>
  <c r="C102" i="1"/>
  <c r="B102" i="1"/>
  <c r="R101" i="1"/>
  <c r="S101" i="1"/>
  <c r="T101" i="1"/>
  <c r="U101" i="1"/>
  <c r="C101" i="1"/>
  <c r="B101" i="1"/>
  <c r="T100" i="1"/>
  <c r="U100" i="1"/>
  <c r="C100" i="1"/>
  <c r="B100" i="1"/>
  <c r="R99" i="1"/>
  <c r="S99" i="1"/>
  <c r="T99" i="1"/>
  <c r="U99" i="1"/>
  <c r="C99" i="1"/>
  <c r="B99" i="1"/>
  <c r="R98" i="1"/>
  <c r="S98" i="1"/>
  <c r="T98" i="1"/>
  <c r="U98" i="1"/>
  <c r="C98" i="1"/>
  <c r="B98" i="1"/>
  <c r="R97" i="1"/>
  <c r="S97" i="1"/>
  <c r="T97" i="1"/>
  <c r="U97" i="1"/>
  <c r="C97" i="1"/>
  <c r="B97" i="1"/>
  <c r="R96" i="1"/>
  <c r="S96" i="1"/>
  <c r="T96" i="1"/>
  <c r="U96" i="1"/>
  <c r="C96" i="1"/>
  <c r="B96" i="1"/>
  <c r="A96" i="1"/>
  <c r="C95" i="1"/>
  <c r="B95" i="1"/>
  <c r="C94" i="1"/>
  <c r="B94" i="1"/>
  <c r="C93" i="1"/>
  <c r="B93" i="1"/>
  <c r="R92" i="1"/>
  <c r="S92" i="1"/>
  <c r="T92" i="1"/>
  <c r="U92" i="1"/>
  <c r="C92" i="1"/>
  <c r="B92" i="1"/>
  <c r="R91" i="1"/>
  <c r="S91" i="1"/>
  <c r="T91" i="1"/>
  <c r="U91" i="1"/>
  <c r="C91" i="1"/>
  <c r="B91" i="1"/>
  <c r="R90" i="1"/>
  <c r="S90" i="1"/>
  <c r="T90" i="1"/>
  <c r="U90" i="1"/>
  <c r="C90" i="1"/>
  <c r="B90" i="1"/>
  <c r="R89" i="1"/>
  <c r="S89" i="1"/>
  <c r="T89" i="1"/>
  <c r="U89" i="1"/>
  <c r="C89" i="1"/>
  <c r="S88" i="1"/>
  <c r="T88" i="1"/>
  <c r="U88" i="1"/>
  <c r="C88" i="1"/>
  <c r="R87" i="1"/>
  <c r="S87" i="1"/>
  <c r="T87" i="1"/>
  <c r="U87" i="1"/>
  <c r="C87" i="1"/>
  <c r="B87" i="1"/>
  <c r="R86" i="1"/>
  <c r="S86" i="1"/>
  <c r="T86" i="1"/>
  <c r="U86" i="1"/>
  <c r="C86" i="1"/>
  <c r="B86" i="1"/>
  <c r="T85" i="1"/>
  <c r="U85" i="1"/>
  <c r="C85" i="1"/>
  <c r="B85" i="1"/>
  <c r="R84" i="1"/>
  <c r="S84" i="1"/>
  <c r="T84" i="1"/>
  <c r="U84" i="1"/>
  <c r="C84" i="1"/>
  <c r="B84" i="1"/>
  <c r="R83" i="1"/>
  <c r="S83" i="1"/>
  <c r="T83" i="1"/>
  <c r="U83" i="1"/>
  <c r="C83" i="1"/>
  <c r="B83" i="1"/>
  <c r="T82" i="1"/>
  <c r="U82" i="1"/>
  <c r="C82" i="1"/>
  <c r="B82" i="1"/>
  <c r="R81" i="1"/>
  <c r="S81" i="1"/>
  <c r="T81" i="1"/>
  <c r="U81" i="1"/>
  <c r="C81" i="1"/>
  <c r="B81" i="1"/>
  <c r="R80" i="1"/>
  <c r="S80" i="1"/>
  <c r="T80" i="1"/>
  <c r="U80" i="1"/>
  <c r="C80" i="1"/>
  <c r="B80" i="1"/>
  <c r="R79" i="1"/>
  <c r="S79" i="1"/>
  <c r="T79" i="1"/>
  <c r="U79" i="1"/>
  <c r="C79" i="1"/>
  <c r="B79" i="1"/>
  <c r="R78" i="1"/>
  <c r="S78" i="1"/>
  <c r="T78" i="1"/>
  <c r="U78" i="1"/>
  <c r="C78" i="1"/>
  <c r="B78" i="1"/>
  <c r="R77" i="1"/>
  <c r="S77" i="1"/>
  <c r="T77" i="1"/>
  <c r="U77" i="1"/>
  <c r="C77" i="1"/>
  <c r="B77" i="1"/>
  <c r="R76" i="1"/>
  <c r="S76" i="1"/>
  <c r="T76" i="1"/>
  <c r="U76" i="1"/>
  <c r="C76" i="1"/>
  <c r="B76" i="1"/>
  <c r="R75" i="1"/>
  <c r="S75" i="1"/>
  <c r="T75" i="1"/>
  <c r="U75" i="1"/>
  <c r="C75" i="1"/>
  <c r="B75" i="1"/>
  <c r="R74" i="1"/>
  <c r="S74" i="1"/>
  <c r="T74" i="1"/>
  <c r="U74" i="1"/>
  <c r="C74" i="1"/>
  <c r="B74" i="1"/>
  <c r="T73" i="1"/>
  <c r="U73" i="1"/>
  <c r="C73" i="1"/>
  <c r="B73" i="1"/>
  <c r="R72" i="1"/>
  <c r="S72" i="1"/>
  <c r="T72" i="1"/>
  <c r="U72" i="1"/>
  <c r="C72" i="1"/>
  <c r="B72" i="1"/>
  <c r="R71" i="1"/>
  <c r="S71" i="1"/>
  <c r="T71" i="1"/>
  <c r="U71" i="1"/>
  <c r="C71" i="1"/>
  <c r="B71" i="1"/>
  <c r="R70" i="1"/>
  <c r="S70" i="1"/>
  <c r="T70" i="1"/>
  <c r="U70" i="1"/>
  <c r="C70" i="1"/>
  <c r="B70" i="1"/>
  <c r="R69" i="1"/>
  <c r="S69" i="1"/>
  <c r="T69" i="1"/>
  <c r="U69" i="1"/>
  <c r="C69" i="1"/>
  <c r="B69" i="1"/>
  <c r="R68" i="1"/>
  <c r="S68" i="1"/>
  <c r="T68" i="1"/>
  <c r="U68" i="1"/>
  <c r="C68" i="1"/>
  <c r="B68" i="1"/>
  <c r="R67" i="1"/>
  <c r="S67" i="1"/>
  <c r="T67" i="1"/>
  <c r="U67" i="1"/>
  <c r="C67" i="1"/>
  <c r="B67" i="1"/>
  <c r="T66" i="1"/>
  <c r="U66" i="1"/>
  <c r="C66" i="1"/>
  <c r="B66" i="1"/>
  <c r="R65" i="1"/>
  <c r="S65" i="1"/>
  <c r="T65" i="1"/>
  <c r="U65" i="1"/>
  <c r="C65" i="1"/>
  <c r="B65" i="1"/>
  <c r="T64" i="1"/>
  <c r="U64" i="1"/>
  <c r="C64" i="1"/>
  <c r="B64" i="1"/>
  <c r="R63" i="1"/>
  <c r="S63" i="1"/>
  <c r="T63" i="1"/>
  <c r="U63" i="1"/>
  <c r="C63" i="1"/>
  <c r="B63" i="1"/>
  <c r="R62" i="1"/>
  <c r="S62" i="1"/>
  <c r="T62" i="1"/>
  <c r="U62" i="1"/>
  <c r="C62" i="1"/>
  <c r="B62" i="1"/>
  <c r="R61" i="1"/>
  <c r="S61" i="1"/>
  <c r="T61" i="1"/>
  <c r="U61" i="1"/>
  <c r="C61" i="1"/>
  <c r="B61" i="1"/>
  <c r="R60" i="1"/>
  <c r="S60" i="1"/>
  <c r="T60" i="1"/>
  <c r="U60" i="1"/>
  <c r="C60" i="1"/>
  <c r="B60" i="1"/>
  <c r="T59" i="1"/>
  <c r="U59" i="1"/>
  <c r="C59" i="1"/>
  <c r="B59" i="1"/>
  <c r="R58" i="1"/>
  <c r="S58" i="1"/>
  <c r="T58" i="1"/>
  <c r="U58" i="1"/>
  <c r="C58" i="1"/>
  <c r="B58" i="1"/>
  <c r="R57" i="1"/>
  <c r="S57" i="1"/>
  <c r="T57" i="1"/>
  <c r="U57" i="1"/>
  <c r="C57" i="1"/>
  <c r="B57" i="1"/>
  <c r="R56" i="1"/>
  <c r="S56" i="1"/>
  <c r="T56" i="1"/>
  <c r="U56" i="1"/>
  <c r="C56" i="1"/>
  <c r="B56" i="1"/>
  <c r="R55" i="1"/>
  <c r="S55" i="1"/>
  <c r="T55" i="1"/>
  <c r="U55" i="1"/>
  <c r="C55" i="1"/>
  <c r="B55" i="1"/>
  <c r="R54" i="1"/>
  <c r="S54" i="1"/>
  <c r="T54" i="1"/>
  <c r="U54" i="1"/>
  <c r="C54" i="1"/>
  <c r="B54" i="1"/>
  <c r="R53" i="1"/>
  <c r="S53" i="1"/>
  <c r="T53" i="1"/>
  <c r="U53" i="1"/>
  <c r="C53" i="1"/>
  <c r="B53" i="1"/>
  <c r="T52" i="1"/>
  <c r="U52" i="1"/>
  <c r="C52" i="1"/>
  <c r="B52" i="1"/>
  <c r="R51" i="1"/>
  <c r="S51" i="1"/>
  <c r="T51" i="1"/>
  <c r="U51" i="1"/>
  <c r="C51" i="1"/>
  <c r="B51" i="1"/>
  <c r="R50" i="1"/>
  <c r="S50" i="1"/>
  <c r="T50" i="1"/>
  <c r="U50" i="1"/>
  <c r="C50" i="1"/>
  <c r="B50" i="1"/>
  <c r="R49" i="1"/>
  <c r="S49" i="1"/>
  <c r="T49" i="1"/>
  <c r="U49" i="1"/>
  <c r="C49" i="1"/>
  <c r="B49" i="1"/>
  <c r="C48" i="1"/>
  <c r="B48" i="1"/>
  <c r="R47" i="1"/>
  <c r="S47" i="1"/>
  <c r="T47" i="1"/>
  <c r="U47" i="1"/>
  <c r="C47" i="1"/>
  <c r="B47" i="1"/>
  <c r="R46" i="1"/>
  <c r="S46" i="1"/>
  <c r="T46" i="1"/>
  <c r="U46" i="1"/>
  <c r="C46" i="1"/>
  <c r="B46" i="1"/>
  <c r="R45" i="1"/>
  <c r="S45" i="1"/>
  <c r="T45" i="1"/>
  <c r="U45" i="1"/>
  <c r="C45" i="1"/>
  <c r="B45" i="1"/>
  <c r="R44" i="1"/>
  <c r="S44" i="1"/>
  <c r="T44" i="1"/>
  <c r="U44" i="1"/>
  <c r="C44" i="1"/>
  <c r="B44" i="1"/>
  <c r="T43" i="1"/>
  <c r="U43" i="1"/>
  <c r="C43" i="1"/>
  <c r="B43" i="1"/>
  <c r="R42" i="1"/>
  <c r="S42" i="1"/>
  <c r="T42" i="1"/>
  <c r="U42" i="1"/>
  <c r="C42" i="1"/>
  <c r="B42" i="1"/>
  <c r="R41" i="1"/>
  <c r="S41" i="1"/>
  <c r="T41" i="1"/>
  <c r="U41" i="1"/>
  <c r="C41" i="1"/>
  <c r="B41" i="1"/>
  <c r="R40" i="1"/>
  <c r="S40" i="1"/>
  <c r="T40" i="1"/>
  <c r="U40" i="1"/>
  <c r="C40" i="1"/>
  <c r="B40" i="1"/>
  <c r="R39" i="1"/>
  <c r="S39" i="1"/>
  <c r="T39" i="1"/>
  <c r="U39" i="1"/>
  <c r="C39" i="1"/>
  <c r="B39" i="1"/>
  <c r="R38" i="1"/>
  <c r="S38" i="1"/>
  <c r="T38" i="1"/>
  <c r="U38" i="1"/>
  <c r="C38" i="1"/>
  <c r="B38" i="1"/>
  <c r="R37" i="1"/>
  <c r="S37" i="1"/>
  <c r="T37" i="1"/>
  <c r="U37" i="1"/>
  <c r="C37" i="1"/>
  <c r="B37" i="1"/>
  <c r="R36" i="1"/>
  <c r="S36" i="1"/>
  <c r="T36" i="1"/>
  <c r="U36" i="1"/>
  <c r="C36" i="1"/>
  <c r="B36" i="1"/>
  <c r="R35" i="1"/>
  <c r="S35" i="1"/>
  <c r="T35" i="1"/>
  <c r="U35" i="1"/>
  <c r="C35" i="1"/>
  <c r="B35" i="1"/>
  <c r="R34" i="1"/>
  <c r="S34" i="1"/>
  <c r="T34" i="1"/>
  <c r="U34" i="1"/>
  <c r="C34" i="1"/>
  <c r="B34" i="1"/>
  <c r="R33" i="1"/>
  <c r="S33" i="1"/>
  <c r="T33" i="1"/>
  <c r="U33" i="1"/>
  <c r="C33" i="1"/>
  <c r="B33" i="1"/>
  <c r="R32" i="1"/>
  <c r="S32" i="1"/>
  <c r="T32" i="1"/>
  <c r="U32" i="1"/>
  <c r="C32" i="1"/>
  <c r="B32" i="1"/>
  <c r="R31" i="1"/>
  <c r="S31" i="1"/>
  <c r="T31" i="1"/>
  <c r="U31" i="1"/>
  <c r="C31" i="1"/>
  <c r="B31" i="1"/>
  <c r="R30" i="1"/>
  <c r="S30" i="1"/>
  <c r="T30" i="1"/>
  <c r="U30" i="1"/>
  <c r="C30" i="1"/>
  <c r="B30" i="1"/>
  <c r="T29" i="1"/>
  <c r="U29" i="1"/>
  <c r="C29" i="1"/>
  <c r="B29" i="1"/>
  <c r="R28" i="1"/>
  <c r="S28" i="1"/>
  <c r="T28" i="1"/>
  <c r="U28" i="1"/>
  <c r="C28" i="1"/>
  <c r="B28" i="1"/>
  <c r="B27" i="1"/>
  <c r="B26" i="1"/>
  <c r="R450" i="1"/>
  <c r="R449" i="1"/>
  <c r="R446" i="1"/>
  <c r="R432" i="1"/>
  <c r="R409" i="1"/>
  <c r="R404" i="1"/>
  <c r="R377" i="1"/>
  <c r="R365" i="1"/>
  <c r="R357" i="1"/>
  <c r="R355" i="1"/>
  <c r="R341" i="1"/>
  <c r="R326" i="1"/>
  <c r="R316" i="1"/>
  <c r="R294" i="1"/>
  <c r="R272" i="1"/>
  <c r="R271" i="1"/>
  <c r="R269" i="1"/>
  <c r="R242" i="1"/>
  <c r="R241" i="1"/>
  <c r="R223" i="1"/>
  <c r="R208" i="1"/>
  <c r="R206" i="1"/>
  <c r="R199" i="1"/>
  <c r="R184" i="1"/>
  <c r="R180" i="1"/>
  <c r="R177" i="1"/>
  <c r="R172" i="1"/>
  <c r="R167" i="1"/>
  <c r="R160" i="1"/>
  <c r="R150" i="1"/>
  <c r="R141" i="1"/>
  <c r="R134" i="1"/>
  <c r="R111" i="1"/>
  <c r="R100" i="1"/>
  <c r="R85" i="1"/>
  <c r="R66" i="1"/>
  <c r="R52" i="1"/>
  <c r="R43" i="1"/>
  <c r="R29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B21" i="1"/>
</calcChain>
</file>

<file path=xl/sharedStrings.xml><?xml version="1.0" encoding="utf-8"?>
<sst xmlns="http://schemas.openxmlformats.org/spreadsheetml/2006/main" count="3537" uniqueCount="949">
  <si>
    <t>Gettysburg College</t>
  </si>
  <si>
    <t>Washington and Lee University</t>
  </si>
  <si>
    <t>United States Military Academy</t>
  </si>
  <si>
    <t>Oberlin College</t>
  </si>
  <si>
    <t>University of Southern California</t>
  </si>
  <si>
    <t>Princeton University</t>
  </si>
  <si>
    <t>NJ</t>
  </si>
  <si>
    <t>Northwestern University</t>
  </si>
  <si>
    <t>IL</t>
  </si>
  <si>
    <t>University of Richmond</t>
  </si>
  <si>
    <t>VA</t>
  </si>
  <si>
    <t>Syracuse University</t>
  </si>
  <si>
    <t>College Match Magician</t>
    <phoneticPr fontId="3" type="noConversion"/>
  </si>
  <si>
    <t>Cum. GPA</t>
    <phoneticPr fontId="3" type="noConversion"/>
  </si>
  <si>
    <t>Admissions Score</t>
    <phoneticPr fontId="3" type="noConversion"/>
  </si>
  <si>
    <t>Target GRs</t>
    <phoneticPr fontId="3" type="noConversion"/>
  </si>
  <si>
    <t>Reach Schools</t>
    <phoneticPr fontId="3" type="noConversion"/>
  </si>
  <si>
    <t>5) Use the filters to look for colleges in a specific state, size, reach/match/safety, or value</t>
    <phoneticPr fontId="3" type="noConversion"/>
  </si>
  <si>
    <t>Bryn Mawr College</t>
  </si>
  <si>
    <t>Safety Schools</t>
    <phoneticPr fontId="3" type="noConversion"/>
  </si>
  <si>
    <t>College</t>
  </si>
  <si>
    <t>State</t>
  </si>
  <si>
    <t>Pacific Lutheran University</t>
  </si>
  <si>
    <t>Haverford College</t>
  </si>
  <si>
    <t>Williams College</t>
  </si>
  <si>
    <t>Vanderbilt University</t>
  </si>
  <si>
    <t>TN</t>
  </si>
  <si>
    <t>Vassar College</t>
  </si>
  <si>
    <t>NY</t>
  </si>
  <si>
    <t>Lafayette College</t>
  </si>
  <si>
    <t>Skidmore College</t>
  </si>
  <si>
    <t>Tufts University</t>
  </si>
  <si>
    <t>Linfield College</t>
  </si>
  <si>
    <t>Hampden-Sydney College</t>
  </si>
  <si>
    <t>Hope College</t>
  </si>
  <si>
    <t>Drew University</t>
  </si>
  <si>
    <t>Hobart William Smith Colleges</t>
  </si>
  <si>
    <t>Seattle University</t>
  </si>
  <si>
    <t>Manhattan College</t>
  </si>
  <si>
    <t>Goucher College</t>
  </si>
  <si>
    <t>American University</t>
  </si>
  <si>
    <t>Kalamazoo college</t>
  </si>
  <si>
    <t>California Institute of Technology</t>
  </si>
  <si>
    <t>Wake Forest University</t>
  </si>
  <si>
    <t>Massachusetts Institute of Technology</t>
  </si>
  <si>
    <t>Carleton College</t>
  </si>
  <si>
    <t>MN</t>
  </si>
  <si>
    <t>Swarthmore College</t>
  </si>
  <si>
    <t>Cornell University</t>
  </si>
  <si>
    <t>Bowdoin College</t>
  </si>
  <si>
    <t>Wesleyan University</t>
  </si>
  <si>
    <t>Grand Valley State University</t>
  </si>
  <si>
    <t>Earlham College</t>
  </si>
  <si>
    <t>Clarkson University</t>
  </si>
  <si>
    <t>Eckerd College</t>
  </si>
  <si>
    <t>Lake Forest College</t>
  </si>
  <si>
    <t>Allegheny College</t>
  </si>
  <si>
    <t>Stetson University</t>
  </si>
  <si>
    <t>Bentley University</t>
  </si>
  <si>
    <t>Spelman College</t>
  </si>
  <si>
    <t>Marquette University</t>
  </si>
  <si>
    <t>Directions</t>
    <phoneticPr fontId="3" type="noConversion"/>
  </si>
  <si>
    <t>1) Type your GPA and ACT into the College Match Magician.</t>
    <phoneticPr fontId="3" type="noConversion"/>
  </si>
  <si>
    <t>Emory University</t>
  </si>
  <si>
    <t>GA</t>
  </si>
  <si>
    <t>Babson College</t>
  </si>
  <si>
    <t>Georgetown University</t>
  </si>
  <si>
    <t>DC</t>
  </si>
  <si>
    <t>Scripps College</t>
  </si>
  <si>
    <t>CA</t>
  </si>
  <si>
    <t>Harvard University</t>
  </si>
  <si>
    <t>MA</t>
  </si>
  <si>
    <t>Middlebury College</t>
  </si>
  <si>
    <t>VT</t>
  </si>
  <si>
    <t>Most Competitive+</t>
  </si>
  <si>
    <t>Noncompetitive</t>
  </si>
  <si>
    <t>Less Competitive</t>
    <phoneticPr fontId="3" type="noConversion"/>
  </si>
  <si>
    <t>Wesleyan College-Georgia</t>
  </si>
  <si>
    <t>Asbury University</t>
  </si>
  <si>
    <t>Nebraska Wesleyan University</t>
  </si>
  <si>
    <t>4) Schools that are Reaches with at least $ are in blue, Matches in green, and Safeties in yellow</t>
    <phoneticPr fontId="3" type="noConversion"/>
  </si>
  <si>
    <t>Juniata College</t>
  </si>
  <si>
    <t>Transylvania University</t>
  </si>
  <si>
    <t>Saint Louis University</t>
  </si>
  <si>
    <t>Muhlenberg College</t>
  </si>
  <si>
    <t>Colorado College</t>
  </si>
  <si>
    <t>Min Grad Rate</t>
  </si>
  <si>
    <t>Grad Rate</t>
  </si>
  <si>
    <t>Rice University</t>
  </si>
  <si>
    <t>TX</t>
  </si>
  <si>
    <t>Boston College</t>
  </si>
  <si>
    <t>College of the Holy Cross</t>
  </si>
  <si>
    <t>Davidson College</t>
  </si>
  <si>
    <t>Macalester College</t>
  </si>
  <si>
    <t>2) Look down the RMS column to see which schools are Reach, Match, and Safety schools.</t>
    <phoneticPr fontId="3" type="noConversion"/>
  </si>
  <si>
    <t>George Washington University</t>
  </si>
  <si>
    <t>Trinity College</t>
  </si>
  <si>
    <t>Hofstra University</t>
  </si>
  <si>
    <t>Hamline University</t>
  </si>
  <si>
    <t>United States Naval Academy</t>
  </si>
  <si>
    <t>Rhodes College</t>
  </si>
  <si>
    <t>St. Lawrence University</t>
  </si>
  <si>
    <t>Gustavus Adolphus college</t>
  </si>
  <si>
    <t>Loyola Marymount University</t>
  </si>
  <si>
    <t>Denison University</t>
  </si>
  <si>
    <t>University of Scranton</t>
  </si>
  <si>
    <t>Match Schools</t>
    <phoneticPr fontId="3" type="noConversion"/>
  </si>
  <si>
    <t>Southern Methodist University</t>
  </si>
  <si>
    <t>Dickinson College</t>
  </si>
  <si>
    <t>St. Olaf College</t>
  </si>
  <si>
    <t>Santa Clara University</t>
  </si>
  <si>
    <t>Brandeis University</t>
  </si>
  <si>
    <t>Wofford College</t>
  </si>
  <si>
    <t>University of Michigan-Ann Arbor</t>
  </si>
  <si>
    <t>MI</t>
  </si>
  <si>
    <t>Trinity University</t>
  </si>
  <si>
    <t>Pepperdine University</t>
  </si>
  <si>
    <t>Boston University</t>
  </si>
  <si>
    <t>KY</t>
  </si>
  <si>
    <t>Luther College</t>
  </si>
  <si>
    <t>Knox College</t>
  </si>
  <si>
    <t>Centre College</t>
  </si>
  <si>
    <t>Seattle Pacific University</t>
  </si>
  <si>
    <t>Saint Mary's College</t>
  </si>
  <si>
    <t>Northeastern University</t>
  </si>
  <si>
    <t>John Brown University</t>
  </si>
  <si>
    <t>AR</t>
  </si>
  <si>
    <t>Belmont University</t>
  </si>
  <si>
    <t>Geneva College</t>
  </si>
  <si>
    <t>La Salle University</t>
  </si>
  <si>
    <t>Samford University</t>
  </si>
  <si>
    <t>Drexel University</t>
  </si>
  <si>
    <t>Valparaiso University</t>
  </si>
  <si>
    <t>Furman University</t>
  </si>
  <si>
    <t>SC</t>
  </si>
  <si>
    <t>3) In the "value" column, $$$ means it's a really good deal, $$ means it's good, $ is okay, and nothing means that it's historically not very affordable.</t>
    <phoneticPr fontId="3" type="noConversion"/>
  </si>
  <si>
    <t>McDaniel College</t>
  </si>
  <si>
    <t>University of Saint Thomas</t>
  </si>
  <si>
    <t>Saint John Fisher College</t>
  </si>
  <si>
    <t>Rollins College</t>
  </si>
  <si>
    <t>FL</t>
  </si>
  <si>
    <t>Southwestern University</t>
  </si>
  <si>
    <t>Saint Joseph's University</t>
  </si>
  <si>
    <t>Whittier College</t>
  </si>
  <si>
    <t>Reed College</t>
  </si>
  <si>
    <t>Centenary College of Louisiana</t>
  </si>
  <si>
    <t>LA</t>
  </si>
  <si>
    <t>Stevenson University</t>
  </si>
  <si>
    <t>Wheelock College</t>
  </si>
  <si>
    <t>University of San Francisco</t>
  </si>
  <si>
    <t>Illinois Wesleyan University</t>
  </si>
  <si>
    <t>Canisius College</t>
  </si>
  <si>
    <t>Arcadia University</t>
  </si>
  <si>
    <t>McPherson College</t>
  </si>
  <si>
    <t>KS</t>
  </si>
  <si>
    <t>Molloy College</t>
  </si>
  <si>
    <t>King's college</t>
  </si>
  <si>
    <t>Carthage College</t>
  </si>
  <si>
    <t>Erskine College</t>
  </si>
  <si>
    <t>Hanover College</t>
  </si>
  <si>
    <t>Stanford University</t>
  </si>
  <si>
    <t>University of Notre Dame</t>
  </si>
  <si>
    <t>IN</t>
  </si>
  <si>
    <t>Amherst College</t>
  </si>
  <si>
    <t>Duke University</t>
  </si>
  <si>
    <t>NC</t>
  </si>
  <si>
    <t>University of Pennsylvania</t>
  </si>
  <si>
    <t>PA</t>
  </si>
  <si>
    <t>Brown University</t>
  </si>
  <si>
    <t>RI</t>
  </si>
  <si>
    <t>Johns Hopkins University</t>
  </si>
  <si>
    <t>MD</t>
  </si>
  <si>
    <t>Villanova University</t>
  </si>
  <si>
    <t>Flagler College</t>
  </si>
  <si>
    <t>Unity College</t>
  </si>
  <si>
    <t>Lewis University</t>
  </si>
  <si>
    <t>Albright College</t>
  </si>
  <si>
    <t>Austin College</t>
  </si>
  <si>
    <t>Gordon College</t>
  </si>
  <si>
    <t>Converse College</t>
  </si>
  <si>
    <t>DePaul University</t>
  </si>
  <si>
    <t>Marist College</t>
  </si>
  <si>
    <t>Drake University</t>
  </si>
  <si>
    <t>Bethel University</t>
  </si>
  <si>
    <t>Roanoke College</t>
  </si>
  <si>
    <t>Mills College</t>
  </si>
  <si>
    <t>Dartmouth College</t>
  </si>
  <si>
    <t>NH</t>
  </si>
  <si>
    <t>Wellesley College</t>
  </si>
  <si>
    <t>Occidental College</t>
  </si>
  <si>
    <t>Bard College</t>
  </si>
  <si>
    <t>Columbia University in the City of New York</t>
  </si>
  <si>
    <t>Sarah Lawrence College</t>
  </si>
  <si>
    <t>Claremont McKenna College</t>
  </si>
  <si>
    <t>Colby College</t>
  </si>
  <si>
    <t>Washington University in St Louis</t>
  </si>
  <si>
    <t>MO</t>
  </si>
  <si>
    <t>Pomona College</t>
  </si>
  <si>
    <t>$$$</t>
    <phoneticPr fontId="3" type="noConversion"/>
  </si>
  <si>
    <t>$$$</t>
    <phoneticPr fontId="3" type="noConversion"/>
  </si>
  <si>
    <t>Colgate University</t>
  </si>
  <si>
    <t>Siena College</t>
  </si>
  <si>
    <t>John Carroll University</t>
  </si>
  <si>
    <t>Wabash College</t>
  </si>
  <si>
    <t>Butler University</t>
  </si>
  <si>
    <t>Taylor University</t>
  </si>
  <si>
    <t>Wittenberg University</t>
  </si>
  <si>
    <t>Queens University of Charlotte</t>
  </si>
  <si>
    <t>Waynesburg University</t>
  </si>
  <si>
    <t>Carroll University</t>
  </si>
  <si>
    <t>Utica College</t>
  </si>
  <si>
    <t>Wheeling Jesuit University</t>
  </si>
  <si>
    <t>WV</t>
  </si>
  <si>
    <t>University of Mount Union</t>
  </si>
  <si>
    <t>Ripon College</t>
  </si>
  <si>
    <t>Augustana College</t>
  </si>
  <si>
    <t>Niagara University</t>
  </si>
  <si>
    <t>Hiram College</t>
  </si>
  <si>
    <t>OH</t>
  </si>
  <si>
    <t>Hamilton College</t>
  </si>
  <si>
    <t>Kenyon College</t>
  </si>
  <si>
    <t>Bates College</t>
  </si>
  <si>
    <t>Wheaton College</t>
  </si>
  <si>
    <t>United States Air Force Academy</t>
  </si>
  <si>
    <t>CO</t>
  </si>
  <si>
    <t>University of Dayton</t>
  </si>
  <si>
    <t>Lycoming College</t>
  </si>
  <si>
    <t>Clark University</t>
  </si>
  <si>
    <t>Whitman College</t>
  </si>
  <si>
    <t>WA</t>
  </si>
  <si>
    <t>Michigan State University</t>
  </si>
  <si>
    <t>Ursinus College</t>
  </si>
  <si>
    <t>University of Dallas</t>
  </si>
  <si>
    <t>Greenville College</t>
  </si>
  <si>
    <t>Wilberforce University</t>
  </si>
  <si>
    <t>www.spu.edu</t>
  </si>
  <si>
    <t>Baldwin Wallace University</t>
  </si>
  <si>
    <t>Susquehanna University</t>
  </si>
  <si>
    <t>Saint Ambrose University</t>
  </si>
  <si>
    <t>Lee University</t>
  </si>
  <si>
    <t>Southeastern University</t>
  </si>
  <si>
    <t>University of Detroit Mercy</t>
  </si>
  <si>
    <t>University of Indianapolis</t>
  </si>
  <si>
    <t>Hartwick College</t>
  </si>
  <si>
    <t>Elon University</t>
  </si>
  <si>
    <t>Quinnipiac University</t>
  </si>
  <si>
    <t>Presbyterian College</t>
  </si>
  <si>
    <t>Calvin College</t>
  </si>
  <si>
    <t>New York University</t>
  </si>
  <si>
    <t>Thomas Aquinas College</t>
  </si>
  <si>
    <t>Gonzaga University</t>
  </si>
  <si>
    <t>Emerson College</t>
  </si>
  <si>
    <t>Grinnell College</t>
  </si>
  <si>
    <t>IA</t>
  </si>
  <si>
    <t>Smith College</t>
  </si>
  <si>
    <t>Fordham University</t>
  </si>
  <si>
    <t>Bryant University</t>
  </si>
  <si>
    <t>Spring Hill College</t>
  </si>
  <si>
    <t>AL</t>
  </si>
  <si>
    <t>Ohio Wesleyan University</t>
  </si>
  <si>
    <t>Cornell College</t>
  </si>
  <si>
    <t>Messiah College</t>
  </si>
  <si>
    <t>Duquesne University</t>
  </si>
  <si>
    <t>Seton Hall University</t>
  </si>
  <si>
    <t>Merrimack College</t>
  </si>
  <si>
    <t>Georgetown College</t>
  </si>
  <si>
    <t>Illinois College</t>
  </si>
  <si>
    <t>Rochester Institute of Technology</t>
  </si>
  <si>
    <t>Wagner College</t>
  </si>
  <si>
    <t>Mount Holyoke College</t>
  </si>
  <si>
    <t>Morehouse College</t>
  </si>
  <si>
    <t>Coe College</t>
  </si>
  <si>
    <t>Philadelphia University</t>
  </si>
  <si>
    <t>Rosemont College</t>
  </si>
  <si>
    <t>Chapman University</t>
  </si>
  <si>
    <t>Franklin and Marshall College</t>
  </si>
  <si>
    <t>Willamette University</t>
  </si>
  <si>
    <t>OR</t>
  </si>
  <si>
    <t>Fairfield University</t>
  </si>
  <si>
    <t>Providence College</t>
  </si>
  <si>
    <t>Loyola University Maryland</t>
  </si>
  <si>
    <t>Yale University</t>
  </si>
  <si>
    <t>CT</t>
  </si>
  <si>
    <t>Whitworth University</t>
  </si>
  <si>
    <t>Guilford College</t>
  </si>
  <si>
    <t>Saint Peter's University</t>
  </si>
  <si>
    <t>Iona college</t>
  </si>
  <si>
    <t>Simpson College</t>
  </si>
  <si>
    <t>Our Lady of Holy Cross College</t>
  </si>
  <si>
    <t>Southern Vermont College</t>
  </si>
  <si>
    <t>Brewton-Parker College</t>
  </si>
  <si>
    <t>Wayne State University</t>
  </si>
  <si>
    <t>Davenport University</t>
  </si>
  <si>
    <t>www.simmons.edu</t>
  </si>
  <si>
    <t>Coker College</t>
  </si>
  <si>
    <t>Paul Quinn College</t>
  </si>
  <si>
    <t>Web</t>
  </si>
  <si>
    <t>Test-Optional</t>
  </si>
  <si>
    <t>HBCU</t>
  </si>
  <si>
    <t>George Fox University</t>
  </si>
  <si>
    <t>Hastings College</t>
  </si>
  <si>
    <t>Fresno Pacific University</t>
  </si>
  <si>
    <t>Otterbein University</t>
  </si>
  <si>
    <t>University of San Diego</t>
  </si>
  <si>
    <t>Lehigh University</t>
  </si>
  <si>
    <t>Cedarville University</t>
  </si>
  <si>
    <t>Saint Joseph's College-New York</t>
  </si>
  <si>
    <t>Augsburg College</t>
  </si>
  <si>
    <t>Cazenovia College</t>
  </si>
  <si>
    <t>Washington and Jefferson College</t>
  </si>
  <si>
    <t>Agnes Scott College</t>
  </si>
  <si>
    <t>Franciscan University of Steubenville</t>
  </si>
  <si>
    <t>Westmont College</t>
  </si>
  <si>
    <t>www.williams.edu</t>
  </si>
  <si>
    <t>www.vanderbilt.edu</t>
  </si>
  <si>
    <t>WWW.HIRAM.EDU</t>
  </si>
  <si>
    <t>www.goshen.edu</t>
  </si>
  <si>
    <t>Lebanon Valley College</t>
  </si>
  <si>
    <t>Defiance College</t>
  </si>
  <si>
    <t>www.vassar.edu</t>
  </si>
  <si>
    <t>www.lafayette.edu/</t>
  </si>
  <si>
    <t>www.skidmore.edu/</t>
  </si>
  <si>
    <t>www.tufts.edu</t>
  </si>
  <si>
    <t>www.emory.edu</t>
  </si>
  <si>
    <t>www.babson.edu</t>
  </si>
  <si>
    <t>www.georgetown.edu</t>
  </si>
  <si>
    <t>Mary Baldwin College</t>
  </si>
  <si>
    <t>Hampton University</t>
  </si>
  <si>
    <t>Adrian College</t>
  </si>
  <si>
    <t>Xavier University of Louisiana</t>
  </si>
  <si>
    <t>Ithaca College</t>
  </si>
  <si>
    <t>Lewis &amp; Clark College</t>
  </si>
  <si>
    <t>Yeshiva University</t>
  </si>
  <si>
    <t>Elizabethtown College</t>
  </si>
  <si>
    <t>DePauw University</t>
  </si>
  <si>
    <t>Point Loma Nazarene University</t>
  </si>
  <si>
    <t>Creighton University</t>
  </si>
  <si>
    <t>NE</t>
  </si>
  <si>
    <t>Champlain College</t>
  </si>
  <si>
    <t>Wingate University</t>
  </si>
  <si>
    <t>Northland College</t>
  </si>
  <si>
    <t>Capital University</t>
  </si>
  <si>
    <t>Seton Hill University</t>
  </si>
  <si>
    <t>Neumann University</t>
  </si>
  <si>
    <t>Bridgewater College</t>
  </si>
  <si>
    <t>University of Michigan-Dearborn</t>
  </si>
  <si>
    <t>University of Evansville</t>
  </si>
  <si>
    <t>The Evergreen State College</t>
  </si>
  <si>
    <t>Philander Smith College</t>
  </si>
  <si>
    <t>Johnson C Smith University</t>
  </si>
  <si>
    <t>Aurora University</t>
  </si>
  <si>
    <t>Walsh University</t>
  </si>
  <si>
    <t>Saint Edward's University</t>
  </si>
  <si>
    <t>University of Portland</t>
  </si>
  <si>
    <t>Simmons College</t>
  </si>
  <si>
    <t>Lawrence University</t>
  </si>
  <si>
    <t>Biola University</t>
  </si>
  <si>
    <t>The College of Wooster</t>
  </si>
  <si>
    <t>ME</t>
  </si>
  <si>
    <t>Pitzer College</t>
  </si>
  <si>
    <t>University of Chicago</t>
  </si>
  <si>
    <t>Connecticut College</t>
  </si>
  <si>
    <t>New College of Florida</t>
  </si>
  <si>
    <t>www.whitman.edu</t>
  </si>
  <si>
    <t>Bradley University</t>
  </si>
  <si>
    <t>Lake Erie College</t>
  </si>
  <si>
    <t>Eureka College</t>
  </si>
  <si>
    <t>Norwich University</t>
  </si>
  <si>
    <t>University of Saint Francis</t>
  </si>
  <si>
    <t>www.nyu.edu</t>
  </si>
  <si>
    <t>www.thomasaquinas.edu</t>
  </si>
  <si>
    <t>www.gonzaga.edu</t>
  </si>
  <si>
    <t>www.smcvt.edu</t>
  </si>
  <si>
    <t>www.emerson.edu</t>
  </si>
  <si>
    <t>www.grinnell.edu</t>
  </si>
  <si>
    <t>www.smith.edu</t>
  </si>
  <si>
    <t>www.fordham.edu</t>
  </si>
  <si>
    <t>www.bryant.edu</t>
  </si>
  <si>
    <t>www.gwu.edu</t>
  </si>
  <si>
    <t>Keystone college</t>
  </si>
  <si>
    <t>Clark Atlanta University</t>
  </si>
  <si>
    <t>Goshen College</t>
  </si>
  <si>
    <t>Notre Dame de namur University</t>
  </si>
  <si>
    <t>Le Moyne College</t>
  </si>
  <si>
    <t>Howard University</t>
  </si>
  <si>
    <t>Xavier University</t>
  </si>
  <si>
    <t>Berea College</t>
  </si>
  <si>
    <t>Loyola University Chicago</t>
  </si>
  <si>
    <t>Elmhurst College</t>
  </si>
  <si>
    <t>Dominican University</t>
  </si>
  <si>
    <t>College of Saint Benedict</t>
  </si>
  <si>
    <t>Wartburg College</t>
  </si>
  <si>
    <t>Chestnut Hill College</t>
  </si>
  <si>
    <t>Anderson University</t>
  </si>
  <si>
    <t>Saint Francis University</t>
  </si>
  <si>
    <t>www.whitworth.edu</t>
  </si>
  <si>
    <t>www.luther.edu</t>
  </si>
  <si>
    <t>www.redlands.edu</t>
  </si>
  <si>
    <t>www.saintmarys.edu</t>
  </si>
  <si>
    <t>www.northeastern.edu</t>
  </si>
  <si>
    <t>www.jbu.edu</t>
  </si>
  <si>
    <t>www.belmont.edu</t>
  </si>
  <si>
    <t>www.knox.edu</t>
  </si>
  <si>
    <t>www.centre.edu</t>
  </si>
  <si>
    <t>www.hope.edu</t>
  </si>
  <si>
    <t>www.drew.edu</t>
  </si>
  <si>
    <t>WWW.HWS.EDU</t>
  </si>
  <si>
    <t>Lake Superior State University</t>
  </si>
  <si>
    <t>Catholic University of America</t>
  </si>
  <si>
    <t>Pine Manor college</t>
  </si>
  <si>
    <t>Randolph-Macon College</t>
  </si>
  <si>
    <t>Saint Michael's College</t>
  </si>
  <si>
    <t>www.adrian.edu</t>
  </si>
  <si>
    <t>www.xula.edu</t>
  </si>
  <si>
    <t>www.mountsaintvincent.edu</t>
  </si>
  <si>
    <t>www.wingate.edu</t>
  </si>
  <si>
    <t>WWW.AMERICAN.EDU</t>
  </si>
  <si>
    <t>Monmouth University</t>
  </si>
  <si>
    <t>Hood College</t>
  </si>
  <si>
    <t>Albion College</t>
  </si>
  <si>
    <t>www.northland.edu</t>
  </si>
  <si>
    <t>www.kzoo.edu</t>
  </si>
  <si>
    <t>www.sandiego.edu</t>
  </si>
  <si>
    <t>LaGrange College</t>
  </si>
  <si>
    <t>New England College</t>
  </si>
  <si>
    <t>Quincy University</t>
  </si>
  <si>
    <t>Saint Vincent College</t>
  </si>
  <si>
    <t>Marywood University</t>
  </si>
  <si>
    <t>Emmanuel College</t>
  </si>
  <si>
    <t>Bluffton University</t>
  </si>
  <si>
    <t>Eastern Michigan University</t>
  </si>
  <si>
    <t>Ferrum College</t>
  </si>
  <si>
    <t>Aquinas College</t>
  </si>
  <si>
    <t>University of Bridgeport</t>
  </si>
  <si>
    <t>North Central College</t>
  </si>
  <si>
    <t>Alma College</t>
  </si>
  <si>
    <t>St. Bonaventure University</t>
  </si>
  <si>
    <t>Hollins University</t>
  </si>
  <si>
    <t>Fisk University</t>
  </si>
  <si>
    <t>Cooper Union for the Advancement of Science and Art</t>
  </si>
  <si>
    <t>Beloit College</t>
  </si>
  <si>
    <t>WI</t>
  </si>
  <si>
    <t>Saint Anselm College</t>
  </si>
  <si>
    <t>Saint John's University</t>
  </si>
  <si>
    <t>University of Redlands</t>
  </si>
  <si>
    <t>Salem College</t>
  </si>
  <si>
    <t>www.claflin.edu</t>
  </si>
  <si>
    <t>Mercyhurst University</t>
  </si>
  <si>
    <t>Hendrix college</t>
  </si>
  <si>
    <t>Michigan Technological University</t>
  </si>
  <si>
    <t>Mercer University</t>
  </si>
  <si>
    <t>Central Michigan University</t>
  </si>
  <si>
    <t>Becker College</t>
  </si>
  <si>
    <t>Hodges University</t>
  </si>
  <si>
    <t>Saginaw Valley State University</t>
  </si>
  <si>
    <t>www.stedwards.edu</t>
  </si>
  <si>
    <t>www.up.edu</t>
  </si>
  <si>
    <t>www.lawrence.edu</t>
  </si>
  <si>
    <t>www.biola.edu</t>
  </si>
  <si>
    <t>www.wooster.edu</t>
  </si>
  <si>
    <t>% Minority</t>
  </si>
  <si>
    <t>Size</t>
  </si>
  <si>
    <t>GPA</t>
  </si>
  <si>
    <t>25% SAT</t>
  </si>
  <si>
    <t>www.yale.edu</t>
  </si>
  <si>
    <t>Bethune-Cookman University</t>
  </si>
  <si>
    <t>Marymount University</t>
  </si>
  <si>
    <t>Tougaloo College</t>
  </si>
  <si>
    <t>William Jewell College</t>
  </si>
  <si>
    <t>Millikin University</t>
  </si>
  <si>
    <t>Saint Norbert College</t>
  </si>
  <si>
    <t>Buena Vista University</t>
  </si>
  <si>
    <t>Lasell College</t>
  </si>
  <si>
    <t>Washington College</t>
  </si>
  <si>
    <t>www.villanova.edu</t>
  </si>
  <si>
    <t>www.brynmawr.edu</t>
  </si>
  <si>
    <t>www.haverford.edu</t>
  </si>
  <si>
    <t>www.stanford.edu/</t>
  </si>
  <si>
    <t>www.nd.edu</t>
  </si>
  <si>
    <t>www.amherst.edu</t>
  </si>
  <si>
    <t>WWW.DUKE.EDU</t>
  </si>
  <si>
    <t>www.upenn.edu</t>
  </si>
  <si>
    <t>www.brown.edu</t>
  </si>
  <si>
    <t>www.ndnu.edu</t>
  </si>
  <si>
    <t>www.lemoyne.edu</t>
  </si>
  <si>
    <t>www.howard.edu</t>
  </si>
  <si>
    <t>www.xavier.edu</t>
  </si>
  <si>
    <t>www.udayton.edu</t>
  </si>
  <si>
    <t>www.lycoming.edu</t>
  </si>
  <si>
    <t>http://www.berea.edu/</t>
  </si>
  <si>
    <t>www.luc.edu</t>
  </si>
  <si>
    <t>www.dartmouth.edu</t>
  </si>
  <si>
    <t>www.wellesley.edu</t>
  </si>
  <si>
    <t>www.oxy.edu</t>
  </si>
  <si>
    <t>Oglethorpe University</t>
  </si>
  <si>
    <t>www.usc.edu/</t>
  </si>
  <si>
    <t>www.columbia.edu</t>
  </si>
  <si>
    <t>www.udallas.edu</t>
  </si>
  <si>
    <t>www.sienaheights.edu</t>
  </si>
  <si>
    <t>www.stillman.edu</t>
  </si>
  <si>
    <t>www.ccsj.edu</t>
  </si>
  <si>
    <t>www.tabor.edu</t>
  </si>
  <si>
    <t>www.emich.edu</t>
  </si>
  <si>
    <t>www.ferrum.edu</t>
  </si>
  <si>
    <t>College of Mount Saint Vincent</t>
  </si>
  <si>
    <t>www.bridgeport.edu</t>
  </si>
  <si>
    <t>www.bethanywv.edu</t>
  </si>
  <si>
    <t>www.utoledo.edu/</t>
  </si>
  <si>
    <t>www.wesleyancollege.edu</t>
  </si>
  <si>
    <t>www.asbury.edu</t>
  </si>
  <si>
    <t>www.nebrwesleyan.edu/</t>
  </si>
  <si>
    <t>Maryville College</t>
  </si>
  <si>
    <t>Mount Saint Mary College</t>
  </si>
  <si>
    <t>College of Saint elizabeth</t>
  </si>
  <si>
    <t>Western Michigan University</t>
  </si>
  <si>
    <t>www.wlu.edu/</t>
  </si>
  <si>
    <t>www.oberlin.edu</t>
  </si>
  <si>
    <t>www.hamilton.edu</t>
  </si>
  <si>
    <t>www.wfu.edu</t>
  </si>
  <si>
    <t>web.mit.edu/student/</t>
  </si>
  <si>
    <t>Gwynedd Mercy College</t>
  </si>
  <si>
    <t>William Carey University</t>
  </si>
  <si>
    <t>Woodbury University</t>
  </si>
  <si>
    <t>Caldwell College</t>
  </si>
  <si>
    <t>Baylor University</t>
  </si>
  <si>
    <t>University of the Pacific</t>
  </si>
  <si>
    <t>Marlboro College</t>
  </si>
  <si>
    <t>Hampshire College</t>
  </si>
  <si>
    <t>Salve Regina University</t>
  </si>
  <si>
    <t>Stonehill College</t>
  </si>
  <si>
    <t>www.clarku.edu</t>
  </si>
  <si>
    <t>www.vwc.edu</t>
  </si>
  <si>
    <t>www.marietta.edu</t>
  </si>
  <si>
    <t>Georgian Court University</t>
  </si>
  <si>
    <t>Centenary College</t>
  </si>
  <si>
    <t>Catawba College</t>
  </si>
  <si>
    <t>Tuskegee University</t>
  </si>
  <si>
    <t>Birmingham Southern College</t>
  </si>
  <si>
    <t>Texas Lutheran University</t>
  </si>
  <si>
    <t>Claflin University</t>
  </si>
  <si>
    <t>St. John's College</t>
  </si>
  <si>
    <t>www.coloradocollege.edu</t>
  </si>
  <si>
    <t>www.elon.edu</t>
  </si>
  <si>
    <t>www.quinnipiac.edu</t>
  </si>
  <si>
    <t>www.saintpeters.edu</t>
  </si>
  <si>
    <t>www.Trincoll.edu</t>
  </si>
  <si>
    <t>www.rhodes.edu</t>
  </si>
  <si>
    <t>www.stlawu.edu</t>
  </si>
  <si>
    <t>WWW.GUSTAVUS.EDU</t>
  </si>
  <si>
    <t>Virginia Wesleyan College</t>
  </si>
  <si>
    <t>Marietta College</t>
  </si>
  <si>
    <t>Westminster College</t>
  </si>
  <si>
    <t>Shorter University</t>
  </si>
  <si>
    <t>Robert Morris University</t>
  </si>
  <si>
    <t>Graceland University-Lamoni</t>
  </si>
  <si>
    <t>Anna Maria College</t>
  </si>
  <si>
    <t>Northwood University-Michigan</t>
  </si>
  <si>
    <t>Southwestern Adventist University</t>
  </si>
  <si>
    <t>Emory &amp; Henry College</t>
  </si>
  <si>
    <t>www.smu.edu</t>
  </si>
  <si>
    <t>www.chapman.edu</t>
  </si>
  <si>
    <t>WWW.FANDM.EDU</t>
  </si>
  <si>
    <t>www.willamette.edu</t>
  </si>
  <si>
    <t>fairfield.edu/</t>
  </si>
  <si>
    <t>www.providence.edu</t>
  </si>
  <si>
    <t>www.beloit.edu</t>
  </si>
  <si>
    <t>www.anselm.edu</t>
  </si>
  <si>
    <t>www.lvc.edu</t>
  </si>
  <si>
    <t>www.defiance.edu</t>
  </si>
  <si>
    <t>WWW.Canisius.edu</t>
  </si>
  <si>
    <t>www.arcadia.edu</t>
  </si>
  <si>
    <t>www.mcpherson.edu</t>
  </si>
  <si>
    <t>www.molloy.edu</t>
  </si>
  <si>
    <t>www.seattleu.edu</t>
  </si>
  <si>
    <t>www.manhattan.edu</t>
  </si>
  <si>
    <t>WWW.GOUCHER.EDU</t>
  </si>
  <si>
    <t>Mount Ida College</t>
  </si>
  <si>
    <t>Midland University</t>
  </si>
  <si>
    <t>www.oglethorpe.edu</t>
  </si>
  <si>
    <t>$</t>
    <phoneticPr fontId="3" type="noConversion"/>
  </si>
  <si>
    <t>$</t>
    <phoneticPr fontId="3" type="noConversion"/>
  </si>
  <si>
    <t>$</t>
    <phoneticPr fontId="3" type="noConversion"/>
  </si>
  <si>
    <t>$</t>
    <phoneticPr fontId="3" type="noConversion"/>
  </si>
  <si>
    <t>$</t>
    <phoneticPr fontId="3" type="noConversion"/>
  </si>
  <si>
    <t>Net-Price (Under $30k)</t>
    <phoneticPr fontId="3" type="noConversion"/>
  </si>
  <si>
    <t/>
  </si>
  <si>
    <t>YES</t>
  </si>
  <si>
    <t>Meets Full Need</t>
  </si>
  <si>
    <t>www.eureka.edu</t>
  </si>
  <si>
    <t>www.norwich.edu</t>
  </si>
  <si>
    <t>www.stfrancis.edu</t>
  </si>
  <si>
    <t>www.wittenberg.edu</t>
  </si>
  <si>
    <t>www.queens.edu</t>
  </si>
  <si>
    <t>www.capital.edu</t>
  </si>
  <si>
    <t>www.setonhill.edu</t>
  </si>
  <si>
    <t>www.neumann.edu</t>
  </si>
  <si>
    <t>College of Saint Mary</t>
  </si>
  <si>
    <t>Ferris State University</t>
  </si>
  <si>
    <t>Morris College</t>
  </si>
  <si>
    <t>Siena Heights University</t>
  </si>
  <si>
    <t>Stillman College</t>
  </si>
  <si>
    <t>Calumet College of Saint Joseph</t>
  </si>
  <si>
    <t>Bethany College</t>
  </si>
  <si>
    <t>www.hamptonu.edu</t>
  </si>
  <si>
    <t>www.hanover.edu</t>
  </si>
  <si>
    <t>www.ithaca.edu</t>
  </si>
  <si>
    <t>www.lclark.edu/</t>
  </si>
  <si>
    <t>www.yu.edu</t>
  </si>
  <si>
    <t>www.etown.edu</t>
  </si>
  <si>
    <t>www.depauw.edu</t>
  </si>
  <si>
    <t>University of Toledo</t>
  </si>
  <si>
    <t>Nichols College</t>
  </si>
  <si>
    <t>Grand View University</t>
  </si>
  <si>
    <t>Medaille College</t>
  </si>
  <si>
    <t>Millsaps College</t>
  </si>
  <si>
    <t>MS</t>
  </si>
  <si>
    <t>www.bsc.edu/</t>
  </si>
  <si>
    <t>www.tlu.edu</t>
  </si>
  <si>
    <t>www.mtu.edu</t>
  </si>
  <si>
    <t>www.mercer.edu</t>
  </si>
  <si>
    <t>go.cmich.edu</t>
  </si>
  <si>
    <t>www.pointloma.edu/home.htm</t>
  </si>
  <si>
    <t>www.creighton.edu</t>
  </si>
  <si>
    <t>Virginia Intermont College</t>
  </si>
  <si>
    <t>Wiley College</t>
  </si>
  <si>
    <t>Sojourner-Douglass College</t>
  </si>
  <si>
    <t>Livingstone College</t>
  </si>
  <si>
    <t>Thomas College</t>
  </si>
  <si>
    <t>Paine College</t>
  </si>
  <si>
    <t>Friends University</t>
  </si>
  <si>
    <t>Green Mountain College</t>
  </si>
  <si>
    <t>www.linfield.edu</t>
  </si>
  <si>
    <t>www.baylor.edu</t>
  </si>
  <si>
    <t>www.pacific.edu</t>
  </si>
  <si>
    <t>www.marlboro.edu</t>
  </si>
  <si>
    <t>www.hampshire.edu</t>
  </si>
  <si>
    <t>www.salve.edu</t>
  </si>
  <si>
    <t>www.bradley.edu</t>
  </si>
  <si>
    <t>www.ncf.edu</t>
  </si>
  <si>
    <t>www.stonehill.edu</t>
  </si>
  <si>
    <t>www.scrippscollege.edu</t>
  </si>
  <si>
    <t>Regis College</t>
  </si>
  <si>
    <t>www.harvard.edu</t>
  </si>
  <si>
    <t>www.middlebury.edu</t>
  </si>
  <si>
    <t>-</t>
  </si>
  <si>
    <t>www.princeton.edu</t>
  </si>
  <si>
    <t>www.northwestern.edu</t>
  </si>
  <si>
    <t>www.richmond.edu</t>
  </si>
  <si>
    <t>www.wustl.edu</t>
  </si>
  <si>
    <t>www.pomona.edu</t>
  </si>
  <si>
    <t>www.jcu.edu/index.php</t>
  </si>
  <si>
    <t>www.wabash.edu</t>
  </si>
  <si>
    <t>www.butler.edu</t>
  </si>
  <si>
    <t>www.taylor.edu</t>
  </si>
  <si>
    <t>www.gvsu.edu</t>
  </si>
  <si>
    <t>www.earlham.edu</t>
  </si>
  <si>
    <t>www.clarkson.edu</t>
  </si>
  <si>
    <t>www.jhu.edu</t>
  </si>
  <si>
    <t>www.augie.edu</t>
  </si>
  <si>
    <t>www.niagara.edu</t>
  </si>
  <si>
    <t>WWW.CSM.EDU</t>
  </si>
  <si>
    <t>www.ferris.edu/</t>
  </si>
  <si>
    <t>www.lanecollege.edu</t>
  </si>
  <si>
    <t>www.newberry.edu</t>
  </si>
  <si>
    <t>public.elmhurst.edu</t>
  </si>
  <si>
    <t>www.dom.edu/</t>
  </si>
  <si>
    <t>www.csbsju.edu</t>
  </si>
  <si>
    <t>www.msu.edu</t>
  </si>
  <si>
    <t>www.ursinus.edu</t>
  </si>
  <si>
    <t>www.bluffton.edu</t>
  </si>
  <si>
    <t>www.morris.edu</t>
  </si>
  <si>
    <t>www.albright.edu</t>
  </si>
  <si>
    <t>www.bridgewater.edu</t>
  </si>
  <si>
    <t>www.umd.umich.edu/</t>
  </si>
  <si>
    <t>www.evansville.edu/</t>
  </si>
  <si>
    <t>www.evergreen.edu</t>
  </si>
  <si>
    <t>www.aquinas.edu</t>
  </si>
  <si>
    <t>www.stthomas.edu</t>
  </si>
  <si>
    <t>www.washjeff.edu</t>
  </si>
  <si>
    <t>www.agnesscott.edu</t>
  </si>
  <si>
    <t>www.franciscan.edu</t>
  </si>
  <si>
    <t>www.westmont.edu</t>
  </si>
  <si>
    <t>www.ripon.edu</t>
  </si>
  <si>
    <t>www.sjfc.edu</t>
  </si>
  <si>
    <t>www.rollins.edu</t>
  </si>
  <si>
    <t>www.wmich.edu</t>
  </si>
  <si>
    <t>www.slc.edu</t>
  </si>
  <si>
    <t>Monmouth College</t>
  </si>
  <si>
    <t>www.wesleyan.edu</t>
  </si>
  <si>
    <t>www.rice.edu</t>
  </si>
  <si>
    <t>www.bc.edu</t>
  </si>
  <si>
    <t>www.holycross.edu</t>
  </si>
  <si>
    <t>www.kenyon.edu/</t>
  </si>
  <si>
    <t>www.bates.edu/</t>
  </si>
  <si>
    <t>www.wheaton.edu</t>
  </si>
  <si>
    <t>www.shc.edu</t>
  </si>
  <si>
    <t>www.hofstra.edu</t>
  </si>
  <si>
    <t>www.hamline.edu</t>
  </si>
  <si>
    <t>www.shu.edu</t>
  </si>
  <si>
    <t>www.merrimack.edu</t>
  </si>
  <si>
    <t>www.georgetowncollege.edu</t>
  </si>
  <si>
    <t>www.ic.edu</t>
  </si>
  <si>
    <t>www.rit.edu/</t>
  </si>
  <si>
    <t>www.wagner.edu</t>
  </si>
  <si>
    <t>www.morehouse.edu</t>
  </si>
  <si>
    <t>www.furman.edu</t>
  </si>
  <si>
    <t>www.mountunion.edu</t>
  </si>
  <si>
    <t>www.keystone.edu</t>
  </si>
  <si>
    <t>www.cau.edu</t>
  </si>
  <si>
    <t>www.depaul.edu</t>
  </si>
  <si>
    <t>www.Marist.edu</t>
  </si>
  <si>
    <t>www.drake.edu</t>
  </si>
  <si>
    <t>www.coe.edu</t>
  </si>
  <si>
    <t>www.philau.edu</t>
  </si>
  <si>
    <t>www.rosemont.edu</t>
  </si>
  <si>
    <t>northcentralcollege.edu</t>
  </si>
  <si>
    <t>www.caltech.edu</t>
  </si>
  <si>
    <t>www.dickinson.edu</t>
  </si>
  <si>
    <t>www.stolaf.edu</t>
  </si>
  <si>
    <t>www.scu.edu</t>
  </si>
  <si>
    <t>www.brandeis.edu/</t>
  </si>
  <si>
    <t>www.wofford.edu</t>
  </si>
  <si>
    <t>www.umich.edu</t>
  </si>
  <si>
    <t>www.trinity.edu</t>
  </si>
  <si>
    <t>www.iona.edu</t>
  </si>
  <si>
    <t>www.simpson.edu</t>
  </si>
  <si>
    <t>www.geneva.edu</t>
  </si>
  <si>
    <t>www.lasalle.edu</t>
  </si>
  <si>
    <t>www.samford.edu</t>
  </si>
  <si>
    <t>www.drexel.edu</t>
  </si>
  <si>
    <t>www.coker.edu</t>
  </si>
  <si>
    <t>valpo.edu</t>
  </si>
  <si>
    <t>www.georgefox.edu</t>
  </si>
  <si>
    <t>www.hastings.edu</t>
  </si>
  <si>
    <t>www.fresno.edu</t>
  </si>
  <si>
    <t>www.otterbein.edu</t>
  </si>
  <si>
    <t>www.hodges.edu</t>
  </si>
  <si>
    <t>www.cookman.edu</t>
  </si>
  <si>
    <t>www.lmu.edu</t>
  </si>
  <si>
    <t>www.denison.edu</t>
  </si>
  <si>
    <t>www.scranton.edu</t>
  </si>
  <si>
    <t>www.mtholyoke.edu</t>
  </si>
  <si>
    <t>syr.edu/</t>
  </si>
  <si>
    <t>www.svc.edu</t>
  </si>
  <si>
    <t>www.marymount.edu</t>
  </si>
  <si>
    <t>www.tougaloo.edu</t>
  </si>
  <si>
    <t>www.jewell.edu</t>
  </si>
  <si>
    <t>www.augsburg.edu</t>
  </si>
  <si>
    <t>www.cazenovia.edu</t>
  </si>
  <si>
    <t>www.regiscollege.edu</t>
  </si>
  <si>
    <t>www.millikin.edu</t>
  </si>
  <si>
    <t>www.snc.edu</t>
  </si>
  <si>
    <t>www.loyola.edu</t>
  </si>
  <si>
    <t>www.cooper.edu</t>
  </si>
  <si>
    <t>www.stevenson.edu</t>
  </si>
  <si>
    <t>www.wheelock.edu</t>
  </si>
  <si>
    <t>25% ACT</t>
    <phoneticPr fontId="3" type="noConversion"/>
  </si>
  <si>
    <t>WWW.KINGSCOLLEGECHARLOTTE.EDU</t>
  </si>
  <si>
    <t>www.carthage.edu</t>
  </si>
  <si>
    <t>www.erskine.edu</t>
  </si>
  <si>
    <t>www.mbc.edu</t>
  </si>
  <si>
    <t>$</t>
    <phoneticPr fontId="3" type="noConversion"/>
  </si>
  <si>
    <t>$</t>
    <phoneticPr fontId="3" type="noConversion"/>
  </si>
  <si>
    <t>$</t>
    <phoneticPr fontId="3" type="noConversion"/>
  </si>
  <si>
    <t>www.monmouth.edu</t>
  </si>
  <si>
    <t>www.hood.edu</t>
  </si>
  <si>
    <t>www.albion.edu</t>
  </si>
  <si>
    <t>www.stjohnscollege.edu</t>
  </si>
  <si>
    <t>www.lec.edu</t>
  </si>
  <si>
    <t>www.carleton.edu</t>
  </si>
  <si>
    <t>www.swarthmore.edu</t>
  </si>
  <si>
    <t>www.colgate.edu</t>
  </si>
  <si>
    <t>www.cornell.edu</t>
  </si>
  <si>
    <t>www.bowdoin.edu/</t>
  </si>
  <si>
    <t>www.owu.edu/</t>
  </si>
  <si>
    <t>www.stjohns.edu</t>
  </si>
  <si>
    <t>www.salem.edu/</t>
  </si>
  <si>
    <t>www.grandview.edu</t>
  </si>
  <si>
    <t>www.champlain.edu</t>
  </si>
  <si>
    <t>www.unity.edu</t>
  </si>
  <si>
    <t>Lane College</t>
  </si>
  <si>
    <t>Newberry College</t>
  </si>
  <si>
    <t>Shaw University</t>
  </si>
  <si>
    <t>Greensboro College</t>
  </si>
  <si>
    <t>Dowling College</t>
  </si>
  <si>
    <t>Tabor college</t>
  </si>
  <si>
    <t>www.marquette.edu</t>
  </si>
  <si>
    <t>www.usfca.edu/</t>
  </si>
  <si>
    <t>www.iwu.edu</t>
  </si>
  <si>
    <t>www.spelman.edu</t>
  </si>
  <si>
    <t>Yes</t>
  </si>
  <si>
    <t>www.gmc.edu</t>
  </si>
  <si>
    <t>www.wmcarey.edu</t>
  </si>
  <si>
    <t>woodbury.edu/</t>
  </si>
  <si>
    <t>www.caldwell.edu</t>
  </si>
  <si>
    <t>www.georgian.edu</t>
  </si>
  <si>
    <t>www.centenarycollege.edu</t>
  </si>
  <si>
    <t>www.catawba.edu</t>
  </si>
  <si>
    <t>www.tuskegee.edu</t>
  </si>
  <si>
    <t>www.millsaps.edu</t>
  </si>
  <si>
    <t>www.mercyhurst.edu</t>
  </si>
  <si>
    <t>www.hendrix.edu</t>
  </si>
  <si>
    <t>www.pepperdine.edu/</t>
  </si>
  <si>
    <t>Size</t>
    <phoneticPr fontId="3" type="noConversion"/>
  </si>
  <si>
    <t>www.wilberforce.edu</t>
  </si>
  <si>
    <t>www.sau.edu</t>
  </si>
  <si>
    <t>www.leeuniversity.edu</t>
  </si>
  <si>
    <t>www.seu.edu/</t>
  </si>
  <si>
    <t>www.udmercy.edu</t>
  </si>
  <si>
    <t>uindy.edu</t>
  </si>
  <si>
    <t>www.hartwick.edu/x12933.xml</t>
  </si>
  <si>
    <t>www.lssu.edu</t>
  </si>
  <si>
    <t>www.mountida.edu</t>
  </si>
  <si>
    <t>www.midlandu.edu</t>
  </si>
  <si>
    <t>www.pmc.edu</t>
  </si>
  <si>
    <t>www.lagrange.edu</t>
  </si>
  <si>
    <t>www.hsc.edu</t>
  </si>
  <si>
    <t>www.bard.edu</t>
  </si>
  <si>
    <t>www.westminstercollege.edu</t>
  </si>
  <si>
    <t>www.shorter.edu</t>
  </si>
  <si>
    <t>www.rmu.edu</t>
  </si>
  <si>
    <t>www.graceland.edu</t>
  </si>
  <si>
    <t>www.annamaria.edu</t>
  </si>
  <si>
    <t>www.northwood.edu</t>
  </si>
  <si>
    <t>www.swau.edu/</t>
  </si>
  <si>
    <t>www.ehc.edu</t>
  </si>
  <si>
    <t>www.francis.edu</t>
  </si>
  <si>
    <t>www.wartburg.edu</t>
  </si>
  <si>
    <t>www.chc.edu</t>
  </si>
  <si>
    <t>Competitive</t>
  </si>
  <si>
    <t>Less Competitive</t>
  </si>
  <si>
    <t>www.andersonuniversity.edu</t>
  </si>
  <si>
    <t>www.greenville.edu</t>
  </si>
  <si>
    <t>www.siena.edu</t>
  </si>
  <si>
    <t>www.washcoll.edu</t>
  </si>
  <si>
    <t>www.centenary.edu</t>
  </si>
  <si>
    <t>www.nichols.edu</t>
  </si>
  <si>
    <t>www.bw.edu</t>
  </si>
  <si>
    <t>www.susqu.edu</t>
  </si>
  <si>
    <t>www.juniata.edu</t>
  </si>
  <si>
    <t>www.transy.edu</t>
  </si>
  <si>
    <t>www.slu.edu</t>
  </si>
  <si>
    <t>www.cua.edu</t>
  </si>
  <si>
    <t>www.presby.edu</t>
  </si>
  <si>
    <t>www.calvin.edu</t>
  </si>
  <si>
    <t>www.rmc.edu</t>
  </si>
  <si>
    <t>www.eckerd.edu</t>
  </si>
  <si>
    <t>www.lakeforest.edu</t>
  </si>
  <si>
    <t>www.allegheny.edu</t>
  </si>
  <si>
    <t>www.shawu.edu</t>
  </si>
  <si>
    <t>www.greensboro.edu</t>
  </si>
  <si>
    <t>WWW.DOWLING.EDU</t>
  </si>
  <si>
    <t>www.colum.edu</t>
  </si>
  <si>
    <t>www.ec.edu</t>
  </si>
  <si>
    <t>www.flagler.edu</t>
  </si>
  <si>
    <t>www.plu.edu</t>
  </si>
  <si>
    <t>www.austincollege.edu</t>
  </si>
  <si>
    <t>www.gordon.edu</t>
  </si>
  <si>
    <t>www.converse.edu</t>
  </si>
  <si>
    <t>Columbia College-Chicago</t>
  </si>
  <si>
    <t>www.southwestern.edu</t>
  </si>
  <si>
    <t>www.sju.edu</t>
  </si>
  <si>
    <t>WWW.whittier.edu</t>
  </si>
  <si>
    <t>www.reed.edu</t>
  </si>
  <si>
    <t>www.philander.edu</t>
  </si>
  <si>
    <t>www.jcsu.edu</t>
  </si>
  <si>
    <t>www.aurora.edu</t>
  </si>
  <si>
    <t>www.walsh.edu</t>
  </si>
  <si>
    <t>www.alma.edu</t>
  </si>
  <si>
    <t>www.sbu.edu</t>
  </si>
  <si>
    <t>www.hollins.edu</t>
  </si>
  <si>
    <t>www.fisk.edu</t>
  </si>
  <si>
    <t>www.claremontmckenna.edu/</t>
  </si>
  <si>
    <t>www.colby.edu</t>
  </si>
  <si>
    <t>www.pitzer.edu</t>
  </si>
  <si>
    <t>WWW.UCHICAGO.EDU</t>
  </si>
  <si>
    <t>www.connecticutcollege.edu</t>
  </si>
  <si>
    <t>www.davidson.edu/</t>
  </si>
  <si>
    <t>www.macalester.edu</t>
  </si>
  <si>
    <t>WWW.GETTYSBURG.EDU</t>
  </si>
  <si>
    <t>www.marywood.edu/</t>
  </si>
  <si>
    <t>www.cornellcollege.edu</t>
  </si>
  <si>
    <t>www.messiah.edu</t>
  </si>
  <si>
    <t>www.duq.edu</t>
  </si>
  <si>
    <t>www.stvincent.edu</t>
  </si>
  <si>
    <t>www.waynesburg.edu</t>
  </si>
  <si>
    <t>www.carrollu.edu</t>
  </si>
  <si>
    <t>www.utica.edu/</t>
  </si>
  <si>
    <t>www.wju.edu</t>
  </si>
  <si>
    <t>www.nec.edu/</t>
  </si>
  <si>
    <t>Edward Waters College</t>
  </si>
  <si>
    <t>www.bethelu.edu/</t>
  </si>
  <si>
    <t>www.roanoke.edu</t>
  </si>
  <si>
    <t>www.mills.edu</t>
  </si>
  <si>
    <t>www.bpc.edu</t>
  </si>
  <si>
    <t>www.wayne.edu</t>
  </si>
  <si>
    <t>www.davenport.edu</t>
  </si>
  <si>
    <t>www.pqc.edu</t>
  </si>
  <si>
    <t>Barrons</t>
  </si>
  <si>
    <t>Institution Type</t>
  </si>
  <si>
    <t>Most Competitive</t>
  </si>
  <si>
    <t>Private not-for-profit</t>
  </si>
  <si>
    <t>Highly Competitive</t>
  </si>
  <si>
    <t>Public</t>
  </si>
  <si>
    <t>Very Competitive</t>
  </si>
  <si>
    <t>www.bvu.edu</t>
  </si>
  <si>
    <t>www.lasell.edu/</t>
  </si>
  <si>
    <t>www.bu.edu</t>
  </si>
  <si>
    <t>www.bentley.edu</t>
  </si>
  <si>
    <t>www.muhlenberg.edu</t>
  </si>
  <si>
    <t>www.guilford.edu</t>
  </si>
  <si>
    <t>www.medaille.edu</t>
  </si>
  <si>
    <t>www.vic.edu</t>
  </si>
  <si>
    <t>wileyc.edu</t>
  </si>
  <si>
    <t>www.sdc.edu</t>
  </si>
  <si>
    <t>www.livingstone.edu</t>
  </si>
  <si>
    <t>www.thomas.edu</t>
  </si>
  <si>
    <t>www.paine.edu</t>
  </si>
  <si>
    <t>www.friends.edu</t>
  </si>
  <si>
    <t>www.greenmtn.edu</t>
  </si>
  <si>
    <t>www.ewc.edu</t>
  </si>
  <si>
    <t>www.becker.edu</t>
  </si>
  <si>
    <t>www.quincy.edu</t>
  </si>
  <si>
    <t>CA</t>
    <phoneticPr fontId="3" type="noConversion"/>
  </si>
  <si>
    <t>www.svsu.edu</t>
  </si>
  <si>
    <t>www.olhcc.edu</t>
  </si>
  <si>
    <t>www.stetson.edu</t>
  </si>
  <si>
    <t>www.maryvillecollege.edu</t>
  </si>
  <si>
    <t>www.msmc.edu</t>
  </si>
  <si>
    <t>www.cse.edu</t>
  </si>
  <si>
    <t>www.monmouthcollege.edu</t>
  </si>
  <si>
    <t>www.lewisu.edu</t>
  </si>
  <si>
    <t>www.lehigh.edu</t>
  </si>
  <si>
    <t>www.cedarville.edu</t>
  </si>
  <si>
    <t>www.sjcny.edu</t>
  </si>
  <si>
    <t>www.mcdaniel.edu</t>
  </si>
  <si>
    <t>IR Score</t>
    <phoneticPr fontId="3" type="noConversion"/>
  </si>
  <si>
    <t>Match Threshold</t>
    <phoneticPr fontId="3" type="noConversion"/>
  </si>
  <si>
    <t>Reach Threshold</t>
    <phoneticPr fontId="3" type="noConversion"/>
  </si>
  <si>
    <t>Value</t>
    <phoneticPr fontId="3" type="noConversion"/>
  </si>
  <si>
    <t>RMS</t>
    <phoneticPr fontId="3" type="noConversion"/>
  </si>
  <si>
    <t>$</t>
    <phoneticPr fontId="3" type="noConversion"/>
  </si>
  <si>
    <t>Henry Ford Community College</t>
  </si>
  <si>
    <t>Schoolcraft Community College</t>
  </si>
  <si>
    <t>Oakland Community College</t>
  </si>
  <si>
    <t>Macomb Community College</t>
  </si>
  <si>
    <t>Wayne County Community College</t>
  </si>
  <si>
    <t>SAT Score</t>
  </si>
  <si>
    <t>ACT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</si>
</sst>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0" fillId="0" borderId="3" xfId="0" applyBorder="1" applyAlignment="1" applyProtection="1"/>
    <xf numFmtId="0" fontId="1" fillId="0" borderId="0" xfId="0" applyFont="1" applyBorder="1" applyAlignment="1" applyProtection="1">
      <protection locked="0"/>
    </xf>
    <xf numFmtId="9" fontId="0" fillId="0" borderId="0" xfId="0" applyNumberFormat="1" applyBorder="1" applyAlignment="1" applyProtection="1"/>
    <xf numFmtId="0" fontId="0" fillId="0" borderId="3" xfId="0" applyBorder="1" applyProtection="1">
      <protection locked="0"/>
    </xf>
    <xf numFmtId="0" fontId="1" fillId="0" borderId="1" xfId="0" applyFont="1" applyBorder="1" applyAlignment="1" applyProtection="1">
      <protection locked="0"/>
    </xf>
    <xf numFmtId="9" fontId="0" fillId="0" borderId="1" xfId="0" applyNumberFormat="1" applyBorder="1" applyAlignment="1" applyProtection="1"/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9" fontId="1" fillId="0" borderId="0" xfId="0" applyNumberFormat="1" applyFont="1" applyBorder="1" applyAlignment="1" applyProtection="1">
      <protection locked="0"/>
    </xf>
    <xf numFmtId="0" fontId="0" fillId="0" borderId="0" xfId="0" applyProtection="1"/>
    <xf numFmtId="0" fontId="0" fillId="0" borderId="0" xfId="0" applyBorder="1" applyProtection="1"/>
    <xf numFmtId="0" fontId="2" fillId="0" borderId="0" xfId="0" applyFont="1" applyBorder="1" applyAlignment="1" applyProtection="1"/>
    <xf numFmtId="164" fontId="0" fillId="0" borderId="0" xfId="0" applyNumberFormat="1" applyBorder="1" applyProtection="1"/>
    <xf numFmtId="0" fontId="0" fillId="0" borderId="0" xfId="0" applyBorder="1" applyAlignment="1" applyProtection="1"/>
    <xf numFmtId="9" fontId="2" fillId="0" borderId="0" xfId="0" applyNumberFormat="1" applyFont="1" applyBorder="1" applyAlignment="1" applyProtection="1"/>
    <xf numFmtId="1" fontId="2" fillId="0" borderId="0" xfId="0" applyNumberFormat="1" applyFont="1" applyBorder="1" applyAlignment="1" applyProtection="1"/>
    <xf numFmtId="0" fontId="2" fillId="0" borderId="9" xfId="0" applyFont="1" applyBorder="1" applyAlignment="1" applyProtection="1"/>
    <xf numFmtId="0" fontId="0" fillId="0" borderId="9" xfId="0" applyBorder="1" applyAlignment="1" applyProtection="1"/>
    <xf numFmtId="0" fontId="0" fillId="0" borderId="0" xfId="0" applyAlignment="1" applyProtection="1"/>
    <xf numFmtId="0" fontId="2" fillId="0" borderId="0" xfId="0" applyFont="1" applyAlignment="1" applyProtection="1"/>
    <xf numFmtId="0" fontId="1" fillId="0" borderId="0" xfId="0" applyFont="1" applyBorder="1" applyAlignment="1" applyProtection="1"/>
    <xf numFmtId="0" fontId="1" fillId="0" borderId="0" xfId="0" applyFont="1"/>
    <xf numFmtId="0" fontId="0" fillId="0" borderId="2" xfId="0" applyBorder="1"/>
    <xf numFmtId="0" fontId="0" fillId="0" borderId="9" xfId="0" applyBorder="1" applyProtection="1">
      <protection locked="0"/>
    </xf>
    <xf numFmtId="0" fontId="0" fillId="0" borderId="0" xfId="0" applyFont="1" applyFill="1" applyBorder="1" applyAlignment="1" applyProtection="1"/>
  </cellXfs>
  <cellStyles count="1">
    <cellStyle name="Normal" xfId="0" builtinId="0"/>
  </cellStyles>
  <dxfs count="3">
    <dxf>
      <fill>
        <patternFill>
          <bgColor indexed="24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356152</xdr:colOff>
      <xdr:row>3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405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Y455"/>
  <sheetViews>
    <sheetView tabSelected="1" workbookViewId="0">
      <selection activeCell="F25" sqref="F25"/>
    </sheetView>
  </sheetViews>
  <sheetFormatPr baseColWidth="10" defaultRowHeight="13" x14ac:dyDescent="0.15"/>
  <cols>
    <col min="1" max="1" width="14.83203125" customWidth="1"/>
    <col min="3" max="3" width="17.1640625" customWidth="1"/>
    <col min="4" max="4" width="28.33203125" customWidth="1"/>
    <col min="6" max="6" width="14.6640625" bestFit="1" customWidth="1"/>
    <col min="7" max="7" width="0" hidden="1" customWidth="1"/>
    <col min="8" max="8" width="22.5" bestFit="1" customWidth="1"/>
    <col min="10" max="10" width="29.5" customWidth="1"/>
    <col min="11" max="11" width="14.33203125" bestFit="1" customWidth="1"/>
    <col min="12" max="14" width="20.83203125" customWidth="1"/>
    <col min="15" max="15" width="30.5" hidden="1" customWidth="1"/>
    <col min="16" max="17" width="18.83203125" customWidth="1"/>
    <col min="18" max="21" width="10.83203125" customWidth="1"/>
    <col min="22" max="23" width="18.83203125" customWidth="1"/>
    <col min="24" max="25" width="10.83203125" customWidth="1"/>
  </cols>
  <sheetData>
    <row r="6" spans="1:6" x14ac:dyDescent="0.15">
      <c r="A6" s="1" t="s">
        <v>61</v>
      </c>
      <c r="B6" s="2"/>
      <c r="C6" s="2"/>
      <c r="D6" s="2"/>
    </row>
    <row r="7" spans="1:6" x14ac:dyDescent="0.15">
      <c r="A7" s="2" t="s">
        <v>62</v>
      </c>
      <c r="B7" s="2"/>
      <c r="C7" s="2"/>
      <c r="D7" s="2"/>
    </row>
    <row r="8" spans="1:6" x14ac:dyDescent="0.15">
      <c r="A8" s="2" t="s">
        <v>94</v>
      </c>
      <c r="B8" s="2"/>
      <c r="C8" s="2"/>
      <c r="D8" s="2"/>
    </row>
    <row r="9" spans="1:6" x14ac:dyDescent="0.15">
      <c r="A9" s="2" t="s">
        <v>135</v>
      </c>
      <c r="B9" s="2"/>
      <c r="C9" s="2"/>
      <c r="D9" s="2"/>
    </row>
    <row r="10" spans="1:6" x14ac:dyDescent="0.15">
      <c r="A10" s="2" t="s">
        <v>80</v>
      </c>
      <c r="B10" s="2"/>
      <c r="C10" s="2"/>
      <c r="D10" s="2"/>
    </row>
    <row r="11" spans="1:6" ht="14" thickBot="1" x14ac:dyDescent="0.2">
      <c r="A11" s="2" t="s">
        <v>17</v>
      </c>
      <c r="B11" s="2"/>
      <c r="C11" s="2"/>
      <c r="D11" s="2"/>
    </row>
    <row r="12" spans="1:6" x14ac:dyDescent="0.15">
      <c r="A12" s="3" t="s">
        <v>12</v>
      </c>
      <c r="B12" s="4"/>
      <c r="C12" s="4"/>
      <c r="D12" s="5"/>
      <c r="F12" s="33"/>
    </row>
    <row r="13" spans="1:6" x14ac:dyDescent="0.15">
      <c r="A13" s="6"/>
      <c r="B13" s="7"/>
      <c r="C13" s="7"/>
      <c r="D13" s="8"/>
    </row>
    <row r="14" spans="1:6" x14ac:dyDescent="0.15">
      <c r="A14" s="6" t="s">
        <v>13</v>
      </c>
      <c r="B14" s="7">
        <v>2.7</v>
      </c>
      <c r="C14" s="9" t="s">
        <v>14</v>
      </c>
      <c r="D14" s="10">
        <f>(B14*12.5)+(B15*1.3888)</f>
        <v>57.3596</v>
      </c>
    </row>
    <row r="15" spans="1:6" ht="14" thickBot="1" x14ac:dyDescent="0.2">
      <c r="A15" s="6" t="s">
        <v>948</v>
      </c>
      <c r="B15" s="34">
        <f>IF(B16=1600,36,IF(B16&gt;=1560,35,IF(B16&gt;=1520,34,IF(B16&gt;=1490,33,IF(B16&gt;=1450,32,IF(B16&gt;=1420,31,IF(B16&gt;=1390,30,IF(B16&gt;=1350,29,IF(B16&gt;=1310,28,IF(B16&gt;=1280,27,IF(B16&gt;=1240,26,IF(B16&gt;=1200,25,IF(B16&gt;=1160,24,IF(B16&gt;=1130,23,IF(B16&gt;=1100,22,IF(B16&gt;=1060,21,IF(B16&gt;=1020,20,IF(B16&gt;=980,19,IF(B16&gt;=940,18,IF(B16&gt;=900,17,IF(B16&gt;=860,16,IF(B16&gt;=810,15,IF(B16&gt;=760,14,IF(B16&gt;=720,13,IF(B16&gt;=630,12,IF(B16&gt;=560,11,10))))))))))))))))))))))))))</f>
        <v>17</v>
      </c>
      <c r="C15" s="9"/>
      <c r="D15" s="10"/>
    </row>
    <row r="16" spans="1:6" x14ac:dyDescent="0.15">
      <c r="A16" s="6" t="s">
        <v>947</v>
      </c>
      <c r="B16" s="7">
        <v>900</v>
      </c>
      <c r="C16" s="7"/>
      <c r="D16" s="8"/>
    </row>
    <row r="17" spans="1:25" x14ac:dyDescent="0.15">
      <c r="A17" s="6"/>
      <c r="B17" s="7"/>
      <c r="C17" s="7"/>
      <c r="D17" s="8"/>
    </row>
    <row r="18" spans="1:25" x14ac:dyDescent="0.15">
      <c r="A18" s="6"/>
      <c r="B18" s="11" t="s">
        <v>15</v>
      </c>
      <c r="C18" s="11"/>
      <c r="D18" s="8"/>
    </row>
    <row r="19" spans="1:25" x14ac:dyDescent="0.15">
      <c r="A19" s="32" t="s">
        <v>16</v>
      </c>
      <c r="B19" s="12">
        <f>IF($D$14&gt;80,0.92,IF($D$14&gt;75,0.86,IF($D$14&gt;70,0.75,IF($D$14&gt;65,0.7,IF($D$14&gt;60,0.61,IF($D$14&gt;55,0.49,IF($D$14&gt;=50,0.45,IF($D$14&gt;=45,0.37,IF($D$14&gt;=40,0.3,"Community College")))))))))</f>
        <v>0.49</v>
      </c>
      <c r="C19" s="7"/>
      <c r="D19" s="13"/>
    </row>
    <row r="20" spans="1:25" x14ac:dyDescent="0.15">
      <c r="A20" s="32" t="s">
        <v>106</v>
      </c>
      <c r="B20" s="12">
        <f>IF($D$14&gt;85,0.92,IF($D$14&gt;80,0.86,IF($D$14&gt;75,0.75,IF($D$14&gt;70,0.7,IF($D$14&gt;65,0.63,IF($D$14&gt;60,0.51,IF($D$14&gt;=55,0.45,IF($D$14&gt;=53,0.4,IF($D$14&gt;=50,0.35,IF($D$14&gt;=40,0.3,"Community College"))))))))))</f>
        <v>0.45</v>
      </c>
      <c r="C20" s="7"/>
      <c r="D20" s="13"/>
    </row>
    <row r="21" spans="1:25" x14ac:dyDescent="0.15">
      <c r="A21" s="32" t="s">
        <v>19</v>
      </c>
      <c r="B21" s="12">
        <f>IF($D$14&gt;90,0.83,IF($D$14&gt;=85,0.77,IF($D$14&gt;=80,0.72,IF($D$14&gt;=75,0.65,IF($D$14&gt;=70,0.62,IF($D$14&gt;=65,0.52,IF($D$14&gt;=60,0.47,IF($D$14&gt;=55,0.4,IF($D$14&lt;55,"Community College","")))))))))</f>
        <v>0.4</v>
      </c>
      <c r="C21" s="7"/>
      <c r="D21" s="13"/>
    </row>
    <row r="22" spans="1:25" ht="14" thickBot="1" x14ac:dyDescent="0.2">
      <c r="A22" s="14"/>
      <c r="B22" s="15"/>
      <c r="C22" s="16"/>
      <c r="D22" s="17"/>
    </row>
    <row r="23" spans="1:25" x14ac:dyDescent="0.15">
      <c r="A23" s="11"/>
      <c r="B23" s="12"/>
      <c r="C23" s="7"/>
      <c r="D23" s="7"/>
    </row>
    <row r="25" spans="1:25" x14ac:dyDescent="0.15">
      <c r="A25" s="2"/>
      <c r="B25" s="19" t="s">
        <v>939</v>
      </c>
      <c r="C25" s="19" t="s">
        <v>940</v>
      </c>
      <c r="D25" s="18" t="s">
        <v>20</v>
      </c>
      <c r="E25" s="18" t="s">
        <v>21</v>
      </c>
      <c r="F25" s="18" t="s">
        <v>86</v>
      </c>
      <c r="G25" s="18" t="s">
        <v>87</v>
      </c>
      <c r="H25" s="18" t="s">
        <v>584</v>
      </c>
      <c r="I25" s="18" t="s">
        <v>803</v>
      </c>
      <c r="J25" s="18" t="s">
        <v>296</v>
      </c>
      <c r="K25" s="18" t="s">
        <v>297</v>
      </c>
      <c r="L25" s="18" t="s">
        <v>587</v>
      </c>
      <c r="M25" s="11" t="s">
        <v>298</v>
      </c>
      <c r="N25" s="11" t="s">
        <v>460</v>
      </c>
      <c r="O25" s="11" t="s">
        <v>461</v>
      </c>
      <c r="P25" s="11" t="s">
        <v>462</v>
      </c>
      <c r="Q25" s="11" t="s">
        <v>463</v>
      </c>
      <c r="R25" s="11" t="s">
        <v>756</v>
      </c>
      <c r="S25" s="11" t="s">
        <v>936</v>
      </c>
      <c r="T25" s="11" t="s">
        <v>937</v>
      </c>
      <c r="U25" s="11" t="s">
        <v>938</v>
      </c>
      <c r="V25" s="19" t="s">
        <v>898</v>
      </c>
      <c r="W25" s="20" t="s">
        <v>899</v>
      </c>
    </row>
    <row r="26" spans="1:25" x14ac:dyDescent="0.15">
      <c r="A26" s="21"/>
      <c r="B26" s="22" t="str">
        <f t="shared" ref="B26:B57" si="0">IF(L26=1,"$$$",IF(AND(H26&lt;=13500,H26&gt;9500),"$",IF(AND(H26&lt;=9500,H26&gt;7500),"$$",IF(H26&lt;=7500,"$$$",""))))</f>
        <v>$$$</v>
      </c>
      <c r="C26" s="22" t="str">
        <f>IF(AND($D$14&gt;=T26,$D$14&lt;=(S26+5)),"MATCH",IF(AND($D$14&gt;=U26,$D$14&lt;T26),"REACH",IF(AND($D$14&gt;(S26+5),$D$14&lt;(S26+10)),"SAFETY","")))</f>
        <v/>
      </c>
      <c r="D26" s="22" t="s">
        <v>281</v>
      </c>
      <c r="E26" s="23" t="s">
        <v>282</v>
      </c>
      <c r="F26" s="12">
        <v>0.97101449275362317</v>
      </c>
      <c r="G26" s="12">
        <v>0.96366666666666667</v>
      </c>
      <c r="H26" s="24">
        <v>6194.25</v>
      </c>
      <c r="I26" s="24" t="str">
        <f t="shared" ref="I26:I89" si="1">IF(O26&lt;4000,"Small",IF(O26&lt;10000,"Mid",IF(O26&lt;20000,"Large",IF(O26&gt;=20000,"Huge",""))))</f>
        <v>Mid</v>
      </c>
      <c r="J26" s="25" t="s">
        <v>464</v>
      </c>
      <c r="K26" s="25" t="s">
        <v>585</v>
      </c>
      <c r="L26" s="25" t="s">
        <v>586</v>
      </c>
      <c r="M26" s="21"/>
      <c r="N26" s="26">
        <v>0.16500000000000001</v>
      </c>
      <c r="O26" s="27">
        <v>5344</v>
      </c>
      <c r="P26" s="23">
        <v>4</v>
      </c>
      <c r="Q26" s="23">
        <v>1400</v>
      </c>
      <c r="R26" s="22">
        <f t="shared" ref="R26:R58" si="2">IF(Q26=1600,36,IF(Q26&gt;=1540,35,IF(Q26&gt;=1490,34,IF(Q26&gt;=1440,33,IF(Q26&gt;=1400,32,IF(Q26&gt;=1360,31,IF(Q26&gt;=1330,30,IF(Q26&gt;=1290,29,IF(Q26&gt;=1250,28,IF(Q26&gt;=1210,27,IF(Q26&gt;=1170,26,IF(Q26&gt;=1130,25,IF(Q26&gt;=1090,24,IF(Q26&gt;=1050,23,IF(Q26&gt;=1020,22,IF(Q26&gt;=980,21,IF(Q26&gt;=940,20,IF(Q26&gt;=900,19,IF(Q26&gt;=860,18,IF(Q26&gt;=820,17,IF(Q26&gt;=770,16,IF(Q26&gt;=720,15,IF(Q26&gt;=670,14,IF(Q26&gt;=620,13,IF(Q26&gt;=560,12,IF(Q26&gt;=510,11,""))))))))))))))))))))))))))</f>
        <v>32</v>
      </c>
      <c r="S26" s="22">
        <f>(P26*12.5)+(R26*1.3888)</f>
        <v>94.441599999999994</v>
      </c>
      <c r="T26" s="22">
        <f>S26-5</f>
        <v>89.441599999999994</v>
      </c>
      <c r="U26" s="22">
        <f>S26-10</f>
        <v>84.441599999999994</v>
      </c>
      <c r="V26" s="23" t="s">
        <v>74</v>
      </c>
      <c r="W26" s="23" t="s">
        <v>901</v>
      </c>
      <c r="X26" s="2" t="s">
        <v>281</v>
      </c>
      <c r="Y26">
        <f>IF(X26=D26,1,2)</f>
        <v>1</v>
      </c>
    </row>
    <row r="27" spans="1:25" x14ac:dyDescent="0.15">
      <c r="A27" s="21"/>
      <c r="B27" s="22" t="str">
        <f t="shared" si="0"/>
        <v>$</v>
      </c>
      <c r="C27" s="22" t="str">
        <f>IF(AND($D$14&gt;=T27,$D$14&lt;=(S27+5)),"MATCH",IF(AND($D$14&gt;=U27,$D$14&lt;T27),"REACH",IF(AND($D$14&gt;(S27+5),$D$14&lt;(S27+10)),"SAFETY","")))</f>
        <v/>
      </c>
      <c r="D27" s="22" t="s">
        <v>68</v>
      </c>
      <c r="E27" s="23" t="s">
        <v>923</v>
      </c>
      <c r="F27" s="12">
        <v>0.967741935483871</v>
      </c>
      <c r="G27" s="12">
        <v>0.86399999999999999</v>
      </c>
      <c r="H27" s="24">
        <v>12192.75</v>
      </c>
      <c r="I27" s="24" t="str">
        <f t="shared" si="1"/>
        <v>Small</v>
      </c>
      <c r="J27" s="25" t="s">
        <v>640</v>
      </c>
      <c r="K27" s="25" t="s">
        <v>585</v>
      </c>
      <c r="L27" s="25" t="s">
        <v>586</v>
      </c>
      <c r="M27" s="21"/>
      <c r="N27" s="26">
        <v>0.121</v>
      </c>
      <c r="O27" s="27">
        <v>959</v>
      </c>
      <c r="P27" s="23">
        <v>4.0999999999999996</v>
      </c>
      <c r="Q27" s="23">
        <v>1265</v>
      </c>
      <c r="R27" s="22">
        <f t="shared" si="2"/>
        <v>28</v>
      </c>
      <c r="S27" s="22">
        <f>(P27*12.5)+(R27*1.3888)</f>
        <v>90.136399999999995</v>
      </c>
      <c r="T27" s="22">
        <f t="shared" ref="T27:T47" si="3">S27-5</f>
        <v>85.136399999999995</v>
      </c>
      <c r="U27" s="22">
        <f t="shared" ref="U27:U47" si="4">S27-10</f>
        <v>80.136399999999995</v>
      </c>
      <c r="V27" s="23" t="s">
        <v>900</v>
      </c>
      <c r="W27" s="23" t="s">
        <v>901</v>
      </c>
      <c r="X27" s="2" t="s">
        <v>68</v>
      </c>
      <c r="Y27">
        <f t="shared" ref="Y27:Y90" si="5">IF(X27=D27,1,2)</f>
        <v>1</v>
      </c>
    </row>
    <row r="28" spans="1:25" x14ac:dyDescent="0.15">
      <c r="A28" s="21"/>
      <c r="B28" s="22" t="str">
        <f t="shared" si="0"/>
        <v>$$$</v>
      </c>
      <c r="C28" s="22" t="str">
        <f t="shared" ref="C28:C48" si="6">IF(AND($D$14&gt;=T28,$D$14&lt;=(S28+5)),"MATCH",IF(AND($D$14&gt;=U28,$D$14&lt;T28),"REACH",IF(AND($D$14&gt;(S28+5),$D$14&lt;(S28+10)),"SAFETY","")))</f>
        <v/>
      </c>
      <c r="D28" s="25" t="s">
        <v>70</v>
      </c>
      <c r="E28" s="23" t="s">
        <v>71</v>
      </c>
      <c r="F28" s="12">
        <v>0.96577946768060841</v>
      </c>
      <c r="G28" s="12">
        <v>0.97266666666666668</v>
      </c>
      <c r="H28" s="24">
        <v>1533.3333333333333</v>
      </c>
      <c r="I28" s="24" t="str">
        <f t="shared" si="1"/>
        <v>Mid</v>
      </c>
      <c r="J28" s="25" t="s">
        <v>642</v>
      </c>
      <c r="K28" s="25" t="s">
        <v>585</v>
      </c>
      <c r="L28" s="25" t="s">
        <v>586</v>
      </c>
      <c r="M28" s="21"/>
      <c r="N28" s="26">
        <v>0.155</v>
      </c>
      <c r="O28" s="27">
        <v>8240</v>
      </c>
      <c r="P28" s="23">
        <v>4</v>
      </c>
      <c r="Q28" s="23">
        <v>1390</v>
      </c>
      <c r="R28" s="22">
        <f t="shared" si="2"/>
        <v>31</v>
      </c>
      <c r="S28" s="22">
        <f>(P28*12.5)+(R28*1.3888)</f>
        <v>93.052799999999991</v>
      </c>
      <c r="T28" s="22">
        <f t="shared" si="3"/>
        <v>88.052799999999991</v>
      </c>
      <c r="U28" s="22">
        <f t="shared" si="4"/>
        <v>83.052799999999991</v>
      </c>
      <c r="V28" s="23" t="s">
        <v>74</v>
      </c>
      <c r="W28" s="23" t="s">
        <v>901</v>
      </c>
      <c r="X28" s="2" t="s">
        <v>70</v>
      </c>
      <c r="Y28">
        <f t="shared" si="5"/>
        <v>1</v>
      </c>
    </row>
    <row r="29" spans="1:25" x14ac:dyDescent="0.15">
      <c r="A29" s="21"/>
      <c r="B29" s="22" t="str">
        <f t="shared" si="0"/>
        <v>$$$</v>
      </c>
      <c r="C29" s="22" t="str">
        <f t="shared" si="6"/>
        <v/>
      </c>
      <c r="D29" s="22" t="s">
        <v>72</v>
      </c>
      <c r="E29" s="23" t="s">
        <v>73</v>
      </c>
      <c r="F29" s="12">
        <v>0.95652173913043481</v>
      </c>
      <c r="G29" s="12">
        <v>0.91733333333333344</v>
      </c>
      <c r="H29" s="24">
        <v>6801.75</v>
      </c>
      <c r="I29" s="24" t="str">
        <f t="shared" si="1"/>
        <v>Small</v>
      </c>
      <c r="J29" s="25" t="s">
        <v>643</v>
      </c>
      <c r="K29" s="25" t="s">
        <v>586</v>
      </c>
      <c r="L29" s="25" t="s">
        <v>586</v>
      </c>
      <c r="M29" s="21"/>
      <c r="N29" s="26">
        <v>0.09</v>
      </c>
      <c r="O29" s="27">
        <v>2489</v>
      </c>
      <c r="P29" s="23" t="s">
        <v>644</v>
      </c>
      <c r="Q29" s="23">
        <v>1285</v>
      </c>
      <c r="R29" s="22">
        <f t="shared" si="2"/>
        <v>28</v>
      </c>
      <c r="S29" s="22">
        <v>87</v>
      </c>
      <c r="T29" s="22">
        <f t="shared" si="3"/>
        <v>82</v>
      </c>
      <c r="U29" s="22">
        <f t="shared" si="4"/>
        <v>77</v>
      </c>
      <c r="V29" s="23" t="s">
        <v>74</v>
      </c>
      <c r="W29" s="23" t="s">
        <v>901</v>
      </c>
      <c r="X29" s="2" t="s">
        <v>72</v>
      </c>
      <c r="Y29">
        <f t="shared" si="5"/>
        <v>1</v>
      </c>
    </row>
    <row r="30" spans="1:25" x14ac:dyDescent="0.15">
      <c r="A30" s="21"/>
      <c r="B30" s="22" t="str">
        <f t="shared" si="0"/>
        <v>$$$</v>
      </c>
      <c r="C30" s="22" t="str">
        <f t="shared" si="6"/>
        <v/>
      </c>
      <c r="D30" s="25" t="s">
        <v>5</v>
      </c>
      <c r="E30" s="23" t="s">
        <v>6</v>
      </c>
      <c r="F30" s="12">
        <v>0.94930875576036866</v>
      </c>
      <c r="G30" s="12">
        <v>0.95733333333333326</v>
      </c>
      <c r="H30" s="24">
        <v>5993</v>
      </c>
      <c r="I30" s="24" t="str">
        <f t="shared" si="1"/>
        <v>Mid</v>
      </c>
      <c r="J30" s="25" t="s">
        <v>645</v>
      </c>
      <c r="K30" s="25" t="s">
        <v>585</v>
      </c>
      <c r="L30" s="25" t="s">
        <v>586</v>
      </c>
      <c r="M30" s="21"/>
      <c r="N30" s="26">
        <v>0.16</v>
      </c>
      <c r="O30" s="27">
        <v>5203</v>
      </c>
      <c r="P30" s="23">
        <v>3.89</v>
      </c>
      <c r="Q30" s="23">
        <v>1400</v>
      </c>
      <c r="R30" s="22">
        <f t="shared" si="2"/>
        <v>32</v>
      </c>
      <c r="S30" s="22">
        <f t="shared" ref="S30:S42" si="7">(P30*12.5)+(R30*1.3888)</f>
        <v>93.066599999999994</v>
      </c>
      <c r="T30" s="22">
        <f t="shared" si="3"/>
        <v>88.066599999999994</v>
      </c>
      <c r="U30" s="22">
        <f t="shared" si="4"/>
        <v>83.066599999999994</v>
      </c>
      <c r="V30" s="23" t="s">
        <v>74</v>
      </c>
      <c r="W30" s="23" t="s">
        <v>901</v>
      </c>
      <c r="X30" s="2" t="s">
        <v>5</v>
      </c>
      <c r="Y30">
        <f t="shared" si="5"/>
        <v>1</v>
      </c>
    </row>
    <row r="31" spans="1:25" x14ac:dyDescent="0.15">
      <c r="A31" s="21"/>
      <c r="B31" s="22" t="str">
        <f t="shared" si="0"/>
        <v/>
      </c>
      <c r="C31" s="22" t="str">
        <f t="shared" si="6"/>
        <v/>
      </c>
      <c r="D31" s="22" t="s">
        <v>7</v>
      </c>
      <c r="E31" s="23" t="s">
        <v>8</v>
      </c>
      <c r="F31" s="12">
        <v>0.93927125506072873</v>
      </c>
      <c r="G31" s="12">
        <v>0.93666666666666665</v>
      </c>
      <c r="H31" s="24">
        <v>15051.5</v>
      </c>
      <c r="I31" s="24" t="str">
        <f t="shared" si="1"/>
        <v>Mid</v>
      </c>
      <c r="J31" s="25" t="s">
        <v>646</v>
      </c>
      <c r="K31" s="25" t="s">
        <v>585</v>
      </c>
      <c r="L31" s="25" t="s">
        <v>586</v>
      </c>
      <c r="M31" s="21"/>
      <c r="N31" s="26">
        <v>0.128</v>
      </c>
      <c r="O31" s="27">
        <v>8781</v>
      </c>
      <c r="P31" s="23">
        <v>3.9</v>
      </c>
      <c r="Q31" s="23">
        <v>1355</v>
      </c>
      <c r="R31" s="22">
        <f t="shared" si="2"/>
        <v>30</v>
      </c>
      <c r="S31" s="22">
        <f t="shared" si="7"/>
        <v>90.414000000000001</v>
      </c>
      <c r="T31" s="22">
        <f t="shared" si="3"/>
        <v>85.414000000000001</v>
      </c>
      <c r="U31" s="22">
        <f t="shared" si="4"/>
        <v>80.414000000000001</v>
      </c>
      <c r="V31" s="23" t="s">
        <v>74</v>
      </c>
      <c r="W31" s="23" t="s">
        <v>901</v>
      </c>
      <c r="X31" s="2" t="s">
        <v>7</v>
      </c>
      <c r="Y31">
        <f t="shared" si="5"/>
        <v>1</v>
      </c>
    </row>
    <row r="32" spans="1:25" x14ac:dyDescent="0.15">
      <c r="A32" s="21"/>
      <c r="B32" s="22" t="str">
        <f t="shared" si="0"/>
        <v>$$$</v>
      </c>
      <c r="C32" s="22" t="str">
        <f t="shared" si="6"/>
        <v/>
      </c>
      <c r="D32" s="22" t="s">
        <v>9</v>
      </c>
      <c r="E32" s="23" t="s">
        <v>10</v>
      </c>
      <c r="F32" s="12">
        <v>0.93333333333333335</v>
      </c>
      <c r="G32" s="12">
        <v>0.84266666666666656</v>
      </c>
      <c r="H32" s="24">
        <v>6628.25</v>
      </c>
      <c r="I32" s="24" t="str">
        <f t="shared" si="1"/>
        <v>Small</v>
      </c>
      <c r="J32" s="25" t="s">
        <v>647</v>
      </c>
      <c r="K32" s="25" t="s">
        <v>585</v>
      </c>
      <c r="L32" s="25" t="s">
        <v>586</v>
      </c>
      <c r="M32" s="21"/>
      <c r="N32" s="26">
        <v>0.13900000000000001</v>
      </c>
      <c r="O32" s="27">
        <v>3179</v>
      </c>
      <c r="P32" s="23">
        <v>3.7</v>
      </c>
      <c r="Q32" s="23">
        <v>1190</v>
      </c>
      <c r="R32" s="22">
        <f t="shared" si="2"/>
        <v>26</v>
      </c>
      <c r="S32" s="22">
        <f t="shared" si="7"/>
        <v>82.358800000000002</v>
      </c>
      <c r="T32" s="22">
        <f t="shared" si="3"/>
        <v>77.358800000000002</v>
      </c>
      <c r="U32" s="22">
        <f t="shared" si="4"/>
        <v>72.358800000000002</v>
      </c>
      <c r="V32" s="23" t="s">
        <v>900</v>
      </c>
      <c r="W32" s="23" t="s">
        <v>901</v>
      </c>
      <c r="X32" s="2" t="s">
        <v>9</v>
      </c>
      <c r="Y32">
        <f t="shared" si="5"/>
        <v>1</v>
      </c>
    </row>
    <row r="33" spans="1:25" x14ac:dyDescent="0.15">
      <c r="A33" s="21"/>
      <c r="B33" s="22" t="str">
        <f t="shared" si="0"/>
        <v>$</v>
      </c>
      <c r="C33" s="22" t="str">
        <f t="shared" si="6"/>
        <v/>
      </c>
      <c r="D33" s="22" t="s">
        <v>195</v>
      </c>
      <c r="E33" s="23" t="s">
        <v>196</v>
      </c>
      <c r="F33" s="12">
        <v>0.93251533742331283</v>
      </c>
      <c r="G33" s="12">
        <v>0.93800000000000006</v>
      </c>
      <c r="H33" s="24">
        <v>11481</v>
      </c>
      <c r="I33" s="24" t="str">
        <f t="shared" si="1"/>
        <v>Mid</v>
      </c>
      <c r="J33" s="25" t="s">
        <v>648</v>
      </c>
      <c r="K33" s="25" t="s">
        <v>585</v>
      </c>
      <c r="L33" s="25" t="s">
        <v>585</v>
      </c>
      <c r="M33" s="21"/>
      <c r="N33" s="26">
        <v>0.10299999999999999</v>
      </c>
      <c r="O33" s="27">
        <v>6661</v>
      </c>
      <c r="P33" s="23">
        <v>3.9</v>
      </c>
      <c r="Q33" s="23">
        <v>1365</v>
      </c>
      <c r="R33" s="22">
        <f t="shared" si="2"/>
        <v>31</v>
      </c>
      <c r="S33" s="22">
        <f t="shared" si="7"/>
        <v>91.802799999999991</v>
      </c>
      <c r="T33" s="22">
        <f t="shared" si="3"/>
        <v>86.802799999999991</v>
      </c>
      <c r="U33" s="22">
        <f t="shared" si="4"/>
        <v>81.802799999999991</v>
      </c>
      <c r="V33" s="23" t="s">
        <v>74</v>
      </c>
      <c r="W33" s="23" t="s">
        <v>901</v>
      </c>
      <c r="X33" s="2" t="s">
        <v>195</v>
      </c>
      <c r="Y33">
        <f t="shared" si="5"/>
        <v>1</v>
      </c>
    </row>
    <row r="34" spans="1:25" x14ac:dyDescent="0.15">
      <c r="A34" s="21"/>
      <c r="B34" s="22" t="str">
        <f t="shared" si="0"/>
        <v>$$$</v>
      </c>
      <c r="C34" s="22" t="str">
        <f t="shared" si="6"/>
        <v/>
      </c>
      <c r="D34" s="22" t="s">
        <v>197</v>
      </c>
      <c r="E34" s="23" t="s">
        <v>69</v>
      </c>
      <c r="F34" s="12">
        <v>0.92753623188405798</v>
      </c>
      <c r="G34" s="12">
        <v>0.95166666666666666</v>
      </c>
      <c r="H34" s="24">
        <v>2218.5</v>
      </c>
      <c r="I34" s="24" t="str">
        <f t="shared" si="1"/>
        <v>Small</v>
      </c>
      <c r="J34" s="25" t="s">
        <v>649</v>
      </c>
      <c r="K34" s="25" t="s">
        <v>585</v>
      </c>
      <c r="L34" s="25" t="s">
        <v>586</v>
      </c>
      <c r="M34" s="21"/>
      <c r="N34" s="26">
        <v>0.19500000000000001</v>
      </c>
      <c r="O34" s="27">
        <v>1577</v>
      </c>
      <c r="P34" s="23">
        <v>4</v>
      </c>
      <c r="Q34" s="23">
        <v>1360</v>
      </c>
      <c r="R34" s="22">
        <f t="shared" si="2"/>
        <v>31</v>
      </c>
      <c r="S34" s="22">
        <f t="shared" si="7"/>
        <v>93.052799999999991</v>
      </c>
      <c r="T34" s="22">
        <f t="shared" si="3"/>
        <v>88.052799999999991</v>
      </c>
      <c r="U34" s="22">
        <f t="shared" si="4"/>
        <v>83.052799999999991</v>
      </c>
      <c r="V34" s="23" t="s">
        <v>74</v>
      </c>
      <c r="W34" s="23" t="s">
        <v>901</v>
      </c>
      <c r="X34" s="2" t="s">
        <v>197</v>
      </c>
      <c r="Y34">
        <f t="shared" si="5"/>
        <v>1</v>
      </c>
    </row>
    <row r="35" spans="1:25" x14ac:dyDescent="0.15">
      <c r="A35" s="21"/>
      <c r="B35" s="22" t="str">
        <f t="shared" si="0"/>
        <v>$$$</v>
      </c>
      <c r="C35" s="22" t="str">
        <f t="shared" si="6"/>
        <v/>
      </c>
      <c r="D35" s="22" t="s">
        <v>160</v>
      </c>
      <c r="E35" s="23" t="s">
        <v>69</v>
      </c>
      <c r="F35" s="12">
        <v>0.92492492492492495</v>
      </c>
      <c r="G35" s="12">
        <v>0.95333333333333325</v>
      </c>
      <c r="H35" s="24">
        <v>4362.25</v>
      </c>
      <c r="I35" s="24" t="str">
        <f t="shared" si="1"/>
        <v>Mid</v>
      </c>
      <c r="J35" s="25" t="s">
        <v>477</v>
      </c>
      <c r="K35" s="25" t="s">
        <v>585</v>
      </c>
      <c r="L35" s="25" t="s">
        <v>586</v>
      </c>
      <c r="M35" s="21"/>
      <c r="N35" s="26">
        <v>0.247</v>
      </c>
      <c r="O35" s="27">
        <v>6900</v>
      </c>
      <c r="P35" s="23">
        <v>4</v>
      </c>
      <c r="Q35" s="23">
        <v>1355</v>
      </c>
      <c r="R35" s="22">
        <f t="shared" si="2"/>
        <v>30</v>
      </c>
      <c r="S35" s="22">
        <f t="shared" si="7"/>
        <v>91.664000000000001</v>
      </c>
      <c r="T35" s="22">
        <f t="shared" si="3"/>
        <v>86.664000000000001</v>
      </c>
      <c r="U35" s="22">
        <f t="shared" si="4"/>
        <v>81.664000000000001</v>
      </c>
      <c r="V35" s="23" t="s">
        <v>74</v>
      </c>
      <c r="W35" s="23" t="s">
        <v>901</v>
      </c>
      <c r="X35" s="2" t="s">
        <v>160</v>
      </c>
      <c r="Y35">
        <f t="shared" si="5"/>
        <v>1</v>
      </c>
    </row>
    <row r="36" spans="1:25" x14ac:dyDescent="0.15">
      <c r="A36" s="21"/>
      <c r="B36" s="22" t="str">
        <f t="shared" si="0"/>
        <v>$</v>
      </c>
      <c r="C36" s="22" t="str">
        <f t="shared" si="6"/>
        <v/>
      </c>
      <c r="D36" s="22" t="s">
        <v>161</v>
      </c>
      <c r="E36" s="23" t="s">
        <v>162</v>
      </c>
      <c r="F36" s="12">
        <v>0.92446043165467628</v>
      </c>
      <c r="G36" s="12">
        <v>0.95499999999999996</v>
      </c>
      <c r="H36" s="24">
        <v>10848.25</v>
      </c>
      <c r="I36" s="24" t="str">
        <f t="shared" si="1"/>
        <v>Mid</v>
      </c>
      <c r="J36" s="25" t="s">
        <v>478</v>
      </c>
      <c r="K36" s="25" t="s">
        <v>585</v>
      </c>
      <c r="L36" s="25" t="s">
        <v>586</v>
      </c>
      <c r="M36" s="21"/>
      <c r="N36" s="26">
        <v>0.128</v>
      </c>
      <c r="O36" s="27">
        <v>8436</v>
      </c>
      <c r="P36" s="23">
        <v>3.8</v>
      </c>
      <c r="Q36" s="23">
        <v>1365</v>
      </c>
      <c r="R36" s="22">
        <f t="shared" si="2"/>
        <v>31</v>
      </c>
      <c r="S36" s="22">
        <f t="shared" si="7"/>
        <v>90.552799999999991</v>
      </c>
      <c r="T36" s="22">
        <f t="shared" si="3"/>
        <v>85.552799999999991</v>
      </c>
      <c r="U36" s="22">
        <f t="shared" si="4"/>
        <v>80.552799999999991</v>
      </c>
      <c r="V36" s="23" t="s">
        <v>74</v>
      </c>
      <c r="W36" s="23" t="s">
        <v>901</v>
      </c>
      <c r="X36" s="2" t="s">
        <v>161</v>
      </c>
      <c r="Y36">
        <f t="shared" si="5"/>
        <v>1</v>
      </c>
    </row>
    <row r="37" spans="1:25" x14ac:dyDescent="0.15">
      <c r="A37" s="21"/>
      <c r="B37" s="22" t="str">
        <f t="shared" si="0"/>
        <v>$$$</v>
      </c>
      <c r="C37" s="22" t="str">
        <f t="shared" si="6"/>
        <v/>
      </c>
      <c r="D37" s="25" t="s">
        <v>163</v>
      </c>
      <c r="E37" s="23" t="s">
        <v>71</v>
      </c>
      <c r="F37" s="12">
        <v>0.92307692307692313</v>
      </c>
      <c r="G37" s="12">
        <v>0.95266666666666655</v>
      </c>
      <c r="H37" s="24">
        <v>1785.75</v>
      </c>
      <c r="I37" s="24" t="str">
        <f t="shared" si="1"/>
        <v>Small</v>
      </c>
      <c r="J37" s="25" t="s">
        <v>479</v>
      </c>
      <c r="K37" s="25" t="s">
        <v>585</v>
      </c>
      <c r="L37" s="25" t="s">
        <v>586</v>
      </c>
      <c r="M37" s="21"/>
      <c r="N37" s="26">
        <v>0.23</v>
      </c>
      <c r="O37" s="27">
        <v>1791</v>
      </c>
      <c r="P37" s="23">
        <v>4</v>
      </c>
      <c r="Q37" s="23">
        <v>1325</v>
      </c>
      <c r="R37" s="22">
        <f t="shared" si="2"/>
        <v>29</v>
      </c>
      <c r="S37" s="22">
        <f t="shared" si="7"/>
        <v>90.275199999999998</v>
      </c>
      <c r="T37" s="22">
        <f t="shared" si="3"/>
        <v>85.275199999999998</v>
      </c>
      <c r="U37" s="22">
        <f t="shared" si="4"/>
        <v>80.275199999999998</v>
      </c>
      <c r="V37" s="23" t="s">
        <v>74</v>
      </c>
      <c r="W37" s="23" t="s">
        <v>901</v>
      </c>
      <c r="X37" s="2" t="s">
        <v>163</v>
      </c>
      <c r="Y37">
        <f t="shared" si="5"/>
        <v>1</v>
      </c>
    </row>
    <row r="38" spans="1:25" x14ac:dyDescent="0.15">
      <c r="A38" s="21"/>
      <c r="B38" s="22" t="str">
        <f t="shared" si="0"/>
        <v>$$$</v>
      </c>
      <c r="C38" s="22" t="str">
        <f t="shared" si="6"/>
        <v/>
      </c>
      <c r="D38" s="22" t="s">
        <v>164</v>
      </c>
      <c r="E38" s="23" t="s">
        <v>165</v>
      </c>
      <c r="F38" s="12">
        <v>0.92</v>
      </c>
      <c r="G38" s="12">
        <v>0.94399999999999995</v>
      </c>
      <c r="H38" s="24">
        <v>7169.5</v>
      </c>
      <c r="I38" s="24" t="str">
        <f t="shared" si="1"/>
        <v>Mid</v>
      </c>
      <c r="J38" s="25" t="s">
        <v>480</v>
      </c>
      <c r="K38" s="25" t="s">
        <v>585</v>
      </c>
      <c r="L38" s="25" t="s">
        <v>586</v>
      </c>
      <c r="M38" s="21"/>
      <c r="N38" s="26">
        <v>0.16800000000000001</v>
      </c>
      <c r="O38" s="27">
        <v>6665</v>
      </c>
      <c r="P38" s="23">
        <v>4</v>
      </c>
      <c r="Q38" s="23">
        <v>1340</v>
      </c>
      <c r="R38" s="22">
        <f t="shared" si="2"/>
        <v>30</v>
      </c>
      <c r="S38" s="22">
        <f t="shared" si="7"/>
        <v>91.664000000000001</v>
      </c>
      <c r="T38" s="22">
        <f t="shared" si="3"/>
        <v>86.664000000000001</v>
      </c>
      <c r="U38" s="22">
        <f t="shared" si="4"/>
        <v>81.664000000000001</v>
      </c>
      <c r="V38" s="23" t="s">
        <v>74</v>
      </c>
      <c r="W38" s="23" t="s">
        <v>901</v>
      </c>
      <c r="X38" s="2" t="s">
        <v>164</v>
      </c>
      <c r="Y38">
        <f t="shared" si="5"/>
        <v>1</v>
      </c>
    </row>
    <row r="39" spans="1:25" x14ac:dyDescent="0.15">
      <c r="A39" s="21"/>
      <c r="B39" s="22" t="str">
        <f t="shared" si="0"/>
        <v>$$$</v>
      </c>
      <c r="C39" s="22" t="str">
        <f t="shared" si="6"/>
        <v/>
      </c>
      <c r="D39" s="22" t="s">
        <v>166</v>
      </c>
      <c r="E39" s="23" t="s">
        <v>167</v>
      </c>
      <c r="F39" s="12">
        <v>0.91640866873065019</v>
      </c>
      <c r="G39" s="12">
        <v>0.95766666666666656</v>
      </c>
      <c r="H39" s="24">
        <v>6776.5</v>
      </c>
      <c r="I39" s="24" t="str">
        <f t="shared" si="1"/>
        <v>Large</v>
      </c>
      <c r="J39" s="25" t="s">
        <v>481</v>
      </c>
      <c r="K39" s="25" t="s">
        <v>585</v>
      </c>
      <c r="L39" s="25" t="s">
        <v>586</v>
      </c>
      <c r="M39" s="21"/>
      <c r="N39" s="26">
        <v>0.151</v>
      </c>
      <c r="O39" s="27">
        <v>10789</v>
      </c>
      <c r="P39" s="23">
        <v>4</v>
      </c>
      <c r="Q39" s="23">
        <v>1340</v>
      </c>
      <c r="R39" s="22">
        <f t="shared" si="2"/>
        <v>30</v>
      </c>
      <c r="S39" s="22">
        <f t="shared" si="7"/>
        <v>91.664000000000001</v>
      </c>
      <c r="T39" s="22">
        <f t="shared" si="3"/>
        <v>86.664000000000001</v>
      </c>
      <c r="U39" s="22">
        <f t="shared" si="4"/>
        <v>81.664000000000001</v>
      </c>
      <c r="V39" s="23" t="s">
        <v>74</v>
      </c>
      <c r="W39" s="23" t="s">
        <v>901</v>
      </c>
      <c r="X39" s="2" t="s">
        <v>166</v>
      </c>
      <c r="Y39">
        <f t="shared" si="5"/>
        <v>1</v>
      </c>
    </row>
    <row r="40" spans="1:25" x14ac:dyDescent="0.15">
      <c r="A40" s="21"/>
      <c r="B40" s="22" t="str">
        <f t="shared" si="0"/>
        <v>$$$</v>
      </c>
      <c r="C40" s="22" t="str">
        <f t="shared" si="6"/>
        <v/>
      </c>
      <c r="D40" s="25" t="s">
        <v>168</v>
      </c>
      <c r="E40" s="23" t="s">
        <v>169</v>
      </c>
      <c r="F40" s="12">
        <v>0.91379310344827591</v>
      </c>
      <c r="G40" s="12">
        <v>0.95333333333333325</v>
      </c>
      <c r="H40" s="24">
        <v>5490.75</v>
      </c>
      <c r="I40" s="24" t="str">
        <f t="shared" si="1"/>
        <v>Mid</v>
      </c>
      <c r="J40" s="25" t="s">
        <v>482</v>
      </c>
      <c r="K40" s="25" t="s">
        <v>585</v>
      </c>
      <c r="L40" s="25" t="s">
        <v>586</v>
      </c>
      <c r="M40" s="21"/>
      <c r="N40" s="26">
        <v>0.158</v>
      </c>
      <c r="O40" s="27">
        <v>6203</v>
      </c>
      <c r="P40" s="23">
        <v>4</v>
      </c>
      <c r="Q40" s="23">
        <v>1290</v>
      </c>
      <c r="R40" s="22">
        <f t="shared" si="2"/>
        <v>29</v>
      </c>
      <c r="S40" s="22">
        <f t="shared" si="7"/>
        <v>90.275199999999998</v>
      </c>
      <c r="T40" s="22">
        <f t="shared" si="3"/>
        <v>85.275199999999998</v>
      </c>
      <c r="U40" s="22">
        <f t="shared" si="4"/>
        <v>80.275199999999998</v>
      </c>
      <c r="V40" s="23" t="s">
        <v>74</v>
      </c>
      <c r="W40" s="23" t="s">
        <v>901</v>
      </c>
      <c r="X40" s="2" t="s">
        <v>168</v>
      </c>
      <c r="Y40">
        <f t="shared" si="5"/>
        <v>1</v>
      </c>
    </row>
    <row r="41" spans="1:25" x14ac:dyDescent="0.15">
      <c r="A41" s="21"/>
      <c r="B41" s="22" t="str">
        <f t="shared" si="0"/>
        <v/>
      </c>
      <c r="C41" s="22" t="str">
        <f t="shared" si="6"/>
        <v/>
      </c>
      <c r="D41" s="22" t="s">
        <v>170</v>
      </c>
      <c r="E41" s="23" t="s">
        <v>171</v>
      </c>
      <c r="F41" s="12">
        <v>0.91017964071856283</v>
      </c>
      <c r="G41" s="12">
        <v>0.91200000000000003</v>
      </c>
      <c r="H41" s="24">
        <v>13615.25</v>
      </c>
      <c r="I41" s="24" t="str">
        <f t="shared" si="1"/>
        <v>Mid</v>
      </c>
      <c r="J41" s="25" t="s">
        <v>657</v>
      </c>
      <c r="K41" s="25" t="s">
        <v>585</v>
      </c>
      <c r="L41" s="25" t="s">
        <v>586</v>
      </c>
      <c r="M41" s="21"/>
      <c r="N41" s="26">
        <v>0.13600000000000001</v>
      </c>
      <c r="O41" s="27">
        <v>5779</v>
      </c>
      <c r="P41" s="23">
        <v>3.74</v>
      </c>
      <c r="Q41" s="23">
        <v>1300</v>
      </c>
      <c r="R41" s="22">
        <f t="shared" si="2"/>
        <v>29</v>
      </c>
      <c r="S41" s="22">
        <f t="shared" si="7"/>
        <v>87.025199999999998</v>
      </c>
      <c r="T41" s="22">
        <f t="shared" si="3"/>
        <v>82.025199999999998</v>
      </c>
      <c r="U41" s="22">
        <f t="shared" si="4"/>
        <v>77.025199999999998</v>
      </c>
      <c r="V41" s="23" t="s">
        <v>74</v>
      </c>
      <c r="W41" s="23" t="s">
        <v>901</v>
      </c>
      <c r="X41" s="2" t="s">
        <v>170</v>
      </c>
      <c r="Y41">
        <f t="shared" si="5"/>
        <v>1</v>
      </c>
    </row>
    <row r="42" spans="1:25" x14ac:dyDescent="0.15">
      <c r="A42" s="21"/>
      <c r="B42" s="22" t="str">
        <f t="shared" si="0"/>
        <v/>
      </c>
      <c r="C42" s="22" t="str">
        <f t="shared" si="6"/>
        <v/>
      </c>
      <c r="D42" s="22" t="s">
        <v>172</v>
      </c>
      <c r="E42" s="23" t="s">
        <v>167</v>
      </c>
      <c r="F42" s="12">
        <v>0.90697674418604646</v>
      </c>
      <c r="G42" s="12">
        <v>0.89400000000000002</v>
      </c>
      <c r="H42" s="24">
        <v>15611.5</v>
      </c>
      <c r="I42" s="24" t="str">
        <f t="shared" si="1"/>
        <v>Mid</v>
      </c>
      <c r="J42" s="25" t="s">
        <v>474</v>
      </c>
      <c r="K42" s="25" t="s">
        <v>585</v>
      </c>
      <c r="L42" s="25" t="s">
        <v>585</v>
      </c>
      <c r="M42" s="21"/>
      <c r="N42" s="26">
        <v>0.11600000000000001</v>
      </c>
      <c r="O42" s="27">
        <v>6772</v>
      </c>
      <c r="P42" s="23">
        <v>3.86</v>
      </c>
      <c r="Q42" s="23">
        <v>1200</v>
      </c>
      <c r="R42" s="22">
        <f t="shared" si="2"/>
        <v>26</v>
      </c>
      <c r="S42" s="22">
        <f t="shared" si="7"/>
        <v>84.358800000000002</v>
      </c>
      <c r="T42" s="22">
        <f t="shared" si="3"/>
        <v>79.358800000000002</v>
      </c>
      <c r="U42" s="22">
        <f t="shared" si="4"/>
        <v>74.358800000000002</v>
      </c>
      <c r="V42" s="23" t="s">
        <v>900</v>
      </c>
      <c r="W42" s="23" t="s">
        <v>901</v>
      </c>
      <c r="X42" s="2" t="s">
        <v>172</v>
      </c>
      <c r="Y42">
        <f t="shared" si="5"/>
        <v>1</v>
      </c>
    </row>
    <row r="43" spans="1:25" x14ac:dyDescent="0.15">
      <c r="A43" s="21"/>
      <c r="B43" s="22" t="str">
        <f t="shared" si="0"/>
        <v>$</v>
      </c>
      <c r="C43" s="22" t="str">
        <f t="shared" si="6"/>
        <v/>
      </c>
      <c r="D43" s="22" t="s">
        <v>18</v>
      </c>
      <c r="E43" s="23" t="s">
        <v>167</v>
      </c>
      <c r="F43" s="12">
        <v>0.90697674418604646</v>
      </c>
      <c r="G43" s="12">
        <v>0.85299999999999987</v>
      </c>
      <c r="H43" s="24">
        <v>11331</v>
      </c>
      <c r="I43" s="24" t="str">
        <f t="shared" si="1"/>
        <v>Small</v>
      </c>
      <c r="J43" s="25" t="s">
        <v>475</v>
      </c>
      <c r="K43" s="25" t="s">
        <v>586</v>
      </c>
      <c r="L43" s="25" t="s">
        <v>586</v>
      </c>
      <c r="M43" s="21"/>
      <c r="N43" s="26">
        <v>0.13400000000000001</v>
      </c>
      <c r="O43" s="27">
        <v>1297</v>
      </c>
      <c r="P43" s="23" t="s">
        <v>644</v>
      </c>
      <c r="Q43" s="23">
        <v>1215</v>
      </c>
      <c r="R43" s="22">
        <f t="shared" si="2"/>
        <v>27</v>
      </c>
      <c r="S43" s="22">
        <v>87</v>
      </c>
      <c r="T43" s="22">
        <f t="shared" si="3"/>
        <v>82</v>
      </c>
      <c r="U43" s="22">
        <f t="shared" si="4"/>
        <v>77</v>
      </c>
      <c r="V43" s="23" t="s">
        <v>900</v>
      </c>
      <c r="W43" s="23" t="s">
        <v>901</v>
      </c>
      <c r="X43" s="2" t="s">
        <v>18</v>
      </c>
      <c r="Y43">
        <f t="shared" si="5"/>
        <v>1</v>
      </c>
    </row>
    <row r="44" spans="1:25" x14ac:dyDescent="0.15">
      <c r="A44" s="21"/>
      <c r="B44" s="22" t="str">
        <f t="shared" si="0"/>
        <v>$$$</v>
      </c>
      <c r="C44" s="22" t="str">
        <f t="shared" si="6"/>
        <v/>
      </c>
      <c r="D44" s="22" t="s">
        <v>23</v>
      </c>
      <c r="E44" s="23" t="s">
        <v>167</v>
      </c>
      <c r="F44" s="12">
        <v>0.90384615384615385</v>
      </c>
      <c r="G44" s="12">
        <v>0.92500000000000016</v>
      </c>
      <c r="H44" s="24">
        <v>6508.5</v>
      </c>
      <c r="I44" s="24" t="str">
        <f t="shared" si="1"/>
        <v>Small</v>
      </c>
      <c r="J44" s="25" t="s">
        <v>476</v>
      </c>
      <c r="K44" s="25" t="s">
        <v>585</v>
      </c>
      <c r="L44" s="25" t="s">
        <v>586</v>
      </c>
      <c r="M44" s="21"/>
      <c r="N44" s="26">
        <v>0.15</v>
      </c>
      <c r="O44" s="27">
        <v>1198</v>
      </c>
      <c r="P44" s="23">
        <v>3.8</v>
      </c>
      <c r="Q44" s="23">
        <v>1300</v>
      </c>
      <c r="R44" s="22">
        <f t="shared" si="2"/>
        <v>29</v>
      </c>
      <c r="S44" s="22">
        <f t="shared" ref="S44:S51" si="8">(P44*12.5)+(R44*1.3888)</f>
        <v>87.775199999999998</v>
      </c>
      <c r="T44" s="22">
        <f t="shared" si="3"/>
        <v>82.775199999999998</v>
      </c>
      <c r="U44" s="22">
        <f t="shared" si="4"/>
        <v>77.775199999999998</v>
      </c>
      <c r="V44" s="23" t="s">
        <v>74</v>
      </c>
      <c r="W44" s="23" t="s">
        <v>901</v>
      </c>
      <c r="X44" s="2" t="s">
        <v>23</v>
      </c>
      <c r="Y44">
        <f t="shared" si="5"/>
        <v>1</v>
      </c>
    </row>
    <row r="45" spans="1:25" x14ac:dyDescent="0.15">
      <c r="A45" s="21"/>
      <c r="B45" s="22" t="str">
        <f t="shared" si="0"/>
        <v>$$$</v>
      </c>
      <c r="C45" s="22" t="str">
        <f t="shared" si="6"/>
        <v/>
      </c>
      <c r="D45" s="22" t="s">
        <v>24</v>
      </c>
      <c r="E45" s="23" t="s">
        <v>71</v>
      </c>
      <c r="F45" s="12">
        <v>0.90217391304347827</v>
      </c>
      <c r="G45" s="12">
        <v>0.95599999999999996</v>
      </c>
      <c r="H45" s="24">
        <v>3759.75</v>
      </c>
      <c r="I45" s="24" t="str">
        <f t="shared" si="1"/>
        <v>Small</v>
      </c>
      <c r="J45" s="25" t="s">
        <v>313</v>
      </c>
      <c r="K45" s="25" t="s">
        <v>585</v>
      </c>
      <c r="L45" s="25" t="s">
        <v>586</v>
      </c>
      <c r="M45" s="21"/>
      <c r="N45" s="26">
        <v>0.183</v>
      </c>
      <c r="O45" s="27">
        <v>2043</v>
      </c>
      <c r="P45" s="23">
        <v>4</v>
      </c>
      <c r="Q45" s="23">
        <v>1320</v>
      </c>
      <c r="R45" s="22">
        <f t="shared" si="2"/>
        <v>29</v>
      </c>
      <c r="S45" s="22">
        <f t="shared" si="8"/>
        <v>90.275199999999998</v>
      </c>
      <c r="T45" s="22">
        <f t="shared" si="3"/>
        <v>85.275199999999998</v>
      </c>
      <c r="U45" s="22">
        <f t="shared" si="4"/>
        <v>80.275199999999998</v>
      </c>
      <c r="V45" s="23" t="s">
        <v>74</v>
      </c>
      <c r="W45" s="23" t="s">
        <v>901</v>
      </c>
      <c r="X45" s="2" t="s">
        <v>24</v>
      </c>
      <c r="Y45">
        <f t="shared" si="5"/>
        <v>1</v>
      </c>
    </row>
    <row r="46" spans="1:25" x14ac:dyDescent="0.15">
      <c r="A46" s="21"/>
      <c r="B46" s="22" t="str">
        <f t="shared" si="0"/>
        <v>$$$</v>
      </c>
      <c r="C46" s="22" t="str">
        <f t="shared" si="6"/>
        <v/>
      </c>
      <c r="D46" s="22" t="s">
        <v>25</v>
      </c>
      <c r="E46" s="23" t="s">
        <v>26</v>
      </c>
      <c r="F46" s="12">
        <v>0.90073529411764708</v>
      </c>
      <c r="G46" s="12">
        <v>0.91566666666666674</v>
      </c>
      <c r="H46" s="24">
        <v>5088.5</v>
      </c>
      <c r="I46" s="24" t="str">
        <f t="shared" si="1"/>
        <v>Mid</v>
      </c>
      <c r="J46" s="25" t="s">
        <v>314</v>
      </c>
      <c r="K46" s="25" t="s">
        <v>585</v>
      </c>
      <c r="L46" s="25" t="s">
        <v>586</v>
      </c>
      <c r="M46" s="21"/>
      <c r="N46" s="26">
        <v>0.155</v>
      </c>
      <c r="O46" s="27">
        <v>6770</v>
      </c>
      <c r="P46" s="23">
        <v>3.7</v>
      </c>
      <c r="Q46" s="23">
        <v>1345</v>
      </c>
      <c r="R46" s="22">
        <f t="shared" si="2"/>
        <v>30</v>
      </c>
      <c r="S46" s="22">
        <f t="shared" si="8"/>
        <v>87.914000000000001</v>
      </c>
      <c r="T46" s="22">
        <f t="shared" si="3"/>
        <v>82.914000000000001</v>
      </c>
      <c r="U46" s="22">
        <f t="shared" si="4"/>
        <v>77.914000000000001</v>
      </c>
      <c r="V46" s="23" t="s">
        <v>74</v>
      </c>
      <c r="W46" s="23" t="s">
        <v>901</v>
      </c>
      <c r="X46" s="2" t="s">
        <v>25</v>
      </c>
      <c r="Y46">
        <f t="shared" si="5"/>
        <v>1</v>
      </c>
    </row>
    <row r="47" spans="1:25" x14ac:dyDescent="0.15">
      <c r="A47" s="21"/>
      <c r="B47" s="22" t="str">
        <f t="shared" si="0"/>
        <v>$$$</v>
      </c>
      <c r="C47" s="22" t="str">
        <f t="shared" si="6"/>
        <v/>
      </c>
      <c r="D47" s="22" t="s">
        <v>27</v>
      </c>
      <c r="E47" s="23" t="s">
        <v>28</v>
      </c>
      <c r="F47" s="12">
        <v>0.89743589743589747</v>
      </c>
      <c r="G47" s="12">
        <v>0.91533333333333344</v>
      </c>
      <c r="H47" s="24">
        <v>4386.25</v>
      </c>
      <c r="I47" s="24" t="str">
        <f t="shared" si="1"/>
        <v>Small</v>
      </c>
      <c r="J47" s="25" t="s">
        <v>319</v>
      </c>
      <c r="K47" s="25" t="s">
        <v>585</v>
      </c>
      <c r="L47" s="25" t="s">
        <v>586</v>
      </c>
      <c r="M47" s="21"/>
      <c r="N47" s="26">
        <v>0.152</v>
      </c>
      <c r="O47" s="27">
        <v>2359</v>
      </c>
      <c r="P47" s="23">
        <v>3.8</v>
      </c>
      <c r="Q47" s="23">
        <v>1295</v>
      </c>
      <c r="R47" s="22">
        <f t="shared" si="2"/>
        <v>29</v>
      </c>
      <c r="S47" s="22">
        <f t="shared" si="8"/>
        <v>87.775199999999998</v>
      </c>
      <c r="T47" s="22">
        <f t="shared" si="3"/>
        <v>82.775199999999998</v>
      </c>
      <c r="U47" s="22">
        <f t="shared" si="4"/>
        <v>77.775199999999998</v>
      </c>
      <c r="V47" s="23" t="s">
        <v>74</v>
      </c>
      <c r="W47" s="23" t="s">
        <v>901</v>
      </c>
      <c r="X47" s="2" t="s">
        <v>27</v>
      </c>
      <c r="Y47">
        <f t="shared" si="5"/>
        <v>1</v>
      </c>
    </row>
    <row r="48" spans="1:25" x14ac:dyDescent="0.15">
      <c r="A48" s="21"/>
      <c r="B48" s="22" t="str">
        <f t="shared" si="0"/>
        <v>$</v>
      </c>
      <c r="C48" s="22" t="str">
        <f t="shared" si="6"/>
        <v/>
      </c>
      <c r="D48" s="22" t="s">
        <v>29</v>
      </c>
      <c r="E48" s="23" t="s">
        <v>167</v>
      </c>
      <c r="F48" s="12">
        <v>0.89655172413793105</v>
      </c>
      <c r="G48" s="12">
        <v>0.89433333333333342</v>
      </c>
      <c r="H48" s="24">
        <v>11262.75</v>
      </c>
      <c r="I48" s="24" t="str">
        <f t="shared" si="1"/>
        <v>Small</v>
      </c>
      <c r="J48" s="25" t="s">
        <v>320</v>
      </c>
      <c r="K48" s="25" t="s">
        <v>585</v>
      </c>
      <c r="L48" s="25" t="s">
        <v>586</v>
      </c>
      <c r="M48" s="21"/>
      <c r="N48" s="26">
        <v>9.9000000000000005E-2</v>
      </c>
      <c r="O48" s="27">
        <v>2441</v>
      </c>
      <c r="P48" s="23">
        <v>3.47</v>
      </c>
      <c r="Q48" s="23">
        <v>1195</v>
      </c>
      <c r="R48" s="22">
        <f t="shared" si="2"/>
        <v>26</v>
      </c>
      <c r="S48" s="22">
        <f t="shared" si="8"/>
        <v>79.483800000000002</v>
      </c>
      <c r="T48" s="22">
        <f>S48-7</f>
        <v>72.483800000000002</v>
      </c>
      <c r="U48" s="22">
        <f>S48-15</f>
        <v>64.483800000000002</v>
      </c>
      <c r="V48" s="23" t="s">
        <v>902</v>
      </c>
      <c r="W48" s="23" t="s">
        <v>901</v>
      </c>
      <c r="X48" s="2" t="s">
        <v>29</v>
      </c>
      <c r="Y48">
        <f t="shared" si="5"/>
        <v>1</v>
      </c>
    </row>
    <row r="49" spans="1:25" x14ac:dyDescent="0.15">
      <c r="A49" s="21"/>
      <c r="B49" s="22" t="str">
        <f t="shared" si="0"/>
        <v>$</v>
      </c>
      <c r="C49" s="22" t="str">
        <f>IF(AND($D$14&gt;=T49,$D$14&lt;=(S49)),"MATCH",IF(AND($D$14&gt;=U49,$D$14&lt;T49),"REACH",IF(AND($D$14&gt;S49,$D$14&lt;(S49+10)),"SAFETY","")))</f>
        <v/>
      </c>
      <c r="D49" s="21" t="s">
        <v>30</v>
      </c>
      <c r="E49" s="23" t="s">
        <v>28</v>
      </c>
      <c r="F49" s="12">
        <v>0.89552238805970152</v>
      </c>
      <c r="G49" s="12">
        <v>0.85533333333333328</v>
      </c>
      <c r="H49" s="24">
        <v>11138.75</v>
      </c>
      <c r="I49" s="24" t="str">
        <f t="shared" si="1"/>
        <v>Small</v>
      </c>
      <c r="J49" s="25" t="s">
        <v>321</v>
      </c>
      <c r="K49" s="25" t="s">
        <v>585</v>
      </c>
      <c r="L49" s="25" t="s">
        <v>585</v>
      </c>
      <c r="M49" s="21"/>
      <c r="N49" s="26">
        <v>0.10199999999999999</v>
      </c>
      <c r="O49" s="27">
        <v>2662</v>
      </c>
      <c r="P49" s="23">
        <v>3.7</v>
      </c>
      <c r="Q49" s="23">
        <v>1150</v>
      </c>
      <c r="R49" s="22">
        <f t="shared" si="2"/>
        <v>25</v>
      </c>
      <c r="S49" s="22">
        <f t="shared" si="8"/>
        <v>80.97</v>
      </c>
      <c r="T49" s="22">
        <f>S49-7</f>
        <v>73.97</v>
      </c>
      <c r="U49" s="22">
        <f>S49-15</f>
        <v>65.97</v>
      </c>
      <c r="V49" s="23" t="s">
        <v>902</v>
      </c>
      <c r="W49" s="23" t="s">
        <v>901</v>
      </c>
      <c r="X49" s="2" t="s">
        <v>30</v>
      </c>
      <c r="Y49">
        <f t="shared" si="5"/>
        <v>1</v>
      </c>
    </row>
    <row r="50" spans="1:25" x14ac:dyDescent="0.15">
      <c r="A50" s="21"/>
      <c r="B50" s="22" t="str">
        <f t="shared" si="0"/>
        <v>$</v>
      </c>
      <c r="C50" s="22" t="str">
        <f>IF(AND($D$14&gt;=T50,$D$14&lt;=(S50+5)),"MATCH",IF(AND($D$14&gt;=U50,$D$14&lt;T50),"REACH",IF(AND($D$14&gt;(S50+5),$D$14&lt;(S50+10)),"SAFETY","")))</f>
        <v/>
      </c>
      <c r="D50" s="22" t="s">
        <v>31</v>
      </c>
      <c r="E50" s="23" t="s">
        <v>71</v>
      </c>
      <c r="F50" s="12">
        <v>0.89349112426035504</v>
      </c>
      <c r="G50" s="12">
        <v>0.91200000000000003</v>
      </c>
      <c r="H50" s="24">
        <v>10836</v>
      </c>
      <c r="I50" s="24" t="str">
        <f t="shared" si="1"/>
        <v>Mid</v>
      </c>
      <c r="J50" s="25" t="s">
        <v>322</v>
      </c>
      <c r="K50" s="25" t="s">
        <v>585</v>
      </c>
      <c r="L50" s="25" t="s">
        <v>586</v>
      </c>
      <c r="M50" s="21"/>
      <c r="N50" s="26">
        <v>0.11</v>
      </c>
      <c r="O50" s="27">
        <v>5135</v>
      </c>
      <c r="P50" s="23">
        <v>3.7</v>
      </c>
      <c r="Q50" s="23">
        <v>1330</v>
      </c>
      <c r="R50" s="22">
        <f t="shared" si="2"/>
        <v>30</v>
      </c>
      <c r="S50" s="22">
        <f t="shared" si="8"/>
        <v>87.914000000000001</v>
      </c>
      <c r="T50" s="22">
        <f>S50-5</f>
        <v>82.914000000000001</v>
      </c>
      <c r="U50" s="22">
        <f>S50-10</f>
        <v>77.914000000000001</v>
      </c>
      <c r="V50" s="23" t="s">
        <v>74</v>
      </c>
      <c r="W50" s="23" t="s">
        <v>901</v>
      </c>
      <c r="X50" s="2" t="s">
        <v>31</v>
      </c>
      <c r="Y50">
        <f t="shared" si="5"/>
        <v>1</v>
      </c>
    </row>
    <row r="51" spans="1:25" x14ac:dyDescent="0.15">
      <c r="A51" s="21"/>
      <c r="B51" s="22" t="str">
        <f t="shared" si="0"/>
        <v/>
      </c>
      <c r="C51" s="22" t="str">
        <f>IF(AND($D$14&gt;=T51,$D$14&lt;=(S51+5)),"MATCH",IF(AND($D$14&gt;=U51,$D$14&lt;T51),"REACH",IF(AND($D$14&gt;(S51+5),$D$14&lt;(S51+10)),"SAFETY","")))</f>
        <v/>
      </c>
      <c r="D51" s="22" t="s">
        <v>63</v>
      </c>
      <c r="E51" s="23" t="s">
        <v>64</v>
      </c>
      <c r="F51" s="12">
        <v>0.89189189189189189</v>
      </c>
      <c r="G51" s="12">
        <v>0.89533333333333331</v>
      </c>
      <c r="H51" s="24">
        <v>14309.25</v>
      </c>
      <c r="I51" s="24" t="str">
        <f t="shared" si="1"/>
        <v>Mid</v>
      </c>
      <c r="J51" s="25" t="s">
        <v>323</v>
      </c>
      <c r="K51" s="25" t="s">
        <v>585</v>
      </c>
      <c r="L51" s="25" t="s">
        <v>586</v>
      </c>
      <c r="M51" s="21"/>
      <c r="N51" s="26">
        <v>0.152</v>
      </c>
      <c r="O51" s="27">
        <v>7392</v>
      </c>
      <c r="P51" s="23">
        <v>3.86</v>
      </c>
      <c r="Q51" s="23">
        <v>1305</v>
      </c>
      <c r="R51" s="22">
        <f t="shared" si="2"/>
        <v>29</v>
      </c>
      <c r="S51" s="22">
        <f t="shared" si="8"/>
        <v>88.525199999999998</v>
      </c>
      <c r="T51" s="22">
        <f>S51-5</f>
        <v>83.525199999999998</v>
      </c>
      <c r="U51" s="22">
        <f>S51-10</f>
        <v>78.525199999999998</v>
      </c>
      <c r="V51" s="23" t="s">
        <v>900</v>
      </c>
      <c r="W51" s="23" t="s">
        <v>901</v>
      </c>
      <c r="X51" s="2" t="s">
        <v>63</v>
      </c>
      <c r="Y51">
        <f t="shared" si="5"/>
        <v>1</v>
      </c>
    </row>
    <row r="52" spans="1:25" x14ac:dyDescent="0.15">
      <c r="A52" s="21"/>
      <c r="B52" s="22" t="str">
        <f t="shared" si="0"/>
        <v/>
      </c>
      <c r="C52" s="22" t="str">
        <f>IF(AND($D$14&gt;=T52,$D$14&lt;=(S52)),"MATCH",IF(AND($D$14&gt;=U52,$D$14&lt;T52),"REACH",IF(AND($D$14&gt;S52,$D$14&lt;(S52+10)),"SAFETY","")))</f>
        <v/>
      </c>
      <c r="D52" s="22" t="s">
        <v>65</v>
      </c>
      <c r="E52" s="23" t="s">
        <v>71</v>
      </c>
      <c r="F52" s="12">
        <v>0.890625</v>
      </c>
      <c r="G52" s="12">
        <v>0.90433333333333332</v>
      </c>
      <c r="H52" s="24">
        <v>17280.5</v>
      </c>
      <c r="I52" s="24" t="str">
        <f t="shared" si="1"/>
        <v>Small</v>
      </c>
      <c r="J52" s="25" t="s">
        <v>324</v>
      </c>
      <c r="K52" s="25" t="s">
        <v>585</v>
      </c>
      <c r="L52" s="25" t="s">
        <v>585</v>
      </c>
      <c r="M52" s="21"/>
      <c r="N52" s="26">
        <v>0.14099999999999999</v>
      </c>
      <c r="O52" s="27">
        <v>2007</v>
      </c>
      <c r="P52" s="23" t="s">
        <v>644</v>
      </c>
      <c r="Q52" s="23">
        <v>1220</v>
      </c>
      <c r="R52" s="22">
        <f t="shared" si="2"/>
        <v>27</v>
      </c>
      <c r="S52" s="22">
        <v>83</v>
      </c>
      <c r="T52" s="22">
        <f>S52-7</f>
        <v>76</v>
      </c>
      <c r="U52" s="22">
        <f>S52-15</f>
        <v>68</v>
      </c>
      <c r="V52" s="23" t="s">
        <v>902</v>
      </c>
      <c r="W52" s="23" t="s">
        <v>901</v>
      </c>
      <c r="X52" s="2" t="s">
        <v>65</v>
      </c>
      <c r="Y52">
        <f t="shared" si="5"/>
        <v>1</v>
      </c>
    </row>
    <row r="53" spans="1:25" x14ac:dyDescent="0.15">
      <c r="A53" s="21"/>
      <c r="B53" s="22" t="str">
        <f t="shared" si="0"/>
        <v>$</v>
      </c>
      <c r="C53" s="22" t="str">
        <f t="shared" ref="C53:C58" si="9">IF(AND($D$14&gt;=T53,$D$14&lt;=(S53+5)),"MATCH",IF(AND($D$14&gt;=U53,$D$14&lt;T53),"REACH",IF(AND($D$14&gt;(S53+5),$D$14&lt;(S53+10)),"SAFETY","")))</f>
        <v/>
      </c>
      <c r="D53" s="22" t="s">
        <v>66</v>
      </c>
      <c r="E53" s="23" t="s">
        <v>67</v>
      </c>
      <c r="F53" s="12">
        <v>0.88888888888888884</v>
      </c>
      <c r="G53" s="12">
        <v>0.93200000000000005</v>
      </c>
      <c r="H53" s="24">
        <v>9557</v>
      </c>
      <c r="I53" s="24" t="str">
        <f t="shared" si="1"/>
        <v>Mid</v>
      </c>
      <c r="J53" s="25" t="s">
        <v>325</v>
      </c>
      <c r="K53" s="25" t="s">
        <v>585</v>
      </c>
      <c r="L53" s="25" t="s">
        <v>586</v>
      </c>
      <c r="M53" s="21"/>
      <c r="N53" s="26">
        <v>0.13200000000000001</v>
      </c>
      <c r="O53" s="27">
        <v>7385</v>
      </c>
      <c r="P53" s="23">
        <v>3.7</v>
      </c>
      <c r="Q53" s="23">
        <v>1295</v>
      </c>
      <c r="R53" s="22">
        <f t="shared" si="2"/>
        <v>29</v>
      </c>
      <c r="S53" s="22">
        <f t="shared" ref="S53:S58" si="10">(P53*12.5)+(R53*1.3888)</f>
        <v>86.525199999999998</v>
      </c>
      <c r="T53" s="22">
        <f t="shared" ref="T53:T58" si="11">S53-5</f>
        <v>81.525199999999998</v>
      </c>
      <c r="U53" s="22">
        <f t="shared" ref="U53:U58" si="12">S53-10</f>
        <v>76.525199999999998</v>
      </c>
      <c r="V53" s="23" t="s">
        <v>74</v>
      </c>
      <c r="W53" s="23" t="s">
        <v>901</v>
      </c>
      <c r="X53" s="2" t="s">
        <v>66</v>
      </c>
      <c r="Y53">
        <f t="shared" si="5"/>
        <v>1</v>
      </c>
    </row>
    <row r="54" spans="1:25" x14ac:dyDescent="0.15">
      <c r="A54" s="21"/>
      <c r="B54" s="22" t="str">
        <f t="shared" si="0"/>
        <v>$$$</v>
      </c>
      <c r="C54" s="22" t="str">
        <f t="shared" si="9"/>
        <v/>
      </c>
      <c r="D54" s="22" t="s">
        <v>186</v>
      </c>
      <c r="E54" s="23" t="s">
        <v>187</v>
      </c>
      <c r="F54" s="12">
        <v>0.88823529411764701</v>
      </c>
      <c r="G54" s="12">
        <v>0.95400000000000007</v>
      </c>
      <c r="H54" s="24">
        <v>6235.25</v>
      </c>
      <c r="I54" s="24" t="str">
        <f t="shared" si="1"/>
        <v>Mid</v>
      </c>
      <c r="J54" s="25" t="s">
        <v>491</v>
      </c>
      <c r="K54" s="25" t="s">
        <v>585</v>
      </c>
      <c r="L54" s="25" t="s">
        <v>586</v>
      </c>
      <c r="M54" s="21"/>
      <c r="N54" s="26">
        <v>0.189</v>
      </c>
      <c r="O54" s="27">
        <v>4163</v>
      </c>
      <c r="P54" s="23">
        <v>3.9</v>
      </c>
      <c r="Q54" s="23">
        <v>1365</v>
      </c>
      <c r="R54" s="22">
        <f t="shared" si="2"/>
        <v>31</v>
      </c>
      <c r="S54" s="22">
        <f t="shared" si="10"/>
        <v>91.802799999999991</v>
      </c>
      <c r="T54" s="22">
        <f t="shared" si="11"/>
        <v>86.802799999999991</v>
      </c>
      <c r="U54" s="22">
        <f t="shared" si="12"/>
        <v>81.802799999999991</v>
      </c>
      <c r="V54" s="23" t="s">
        <v>74</v>
      </c>
      <c r="W54" s="23" t="s">
        <v>901</v>
      </c>
      <c r="X54" s="2" t="s">
        <v>186</v>
      </c>
      <c r="Y54">
        <f t="shared" si="5"/>
        <v>1</v>
      </c>
    </row>
    <row r="55" spans="1:25" x14ac:dyDescent="0.15">
      <c r="A55" s="21"/>
      <c r="B55" s="22" t="str">
        <f t="shared" si="0"/>
        <v>$$$</v>
      </c>
      <c r="C55" s="22" t="str">
        <f t="shared" si="9"/>
        <v/>
      </c>
      <c r="D55" s="22" t="s">
        <v>188</v>
      </c>
      <c r="E55" s="23" t="s">
        <v>71</v>
      </c>
      <c r="F55" s="12">
        <v>0.88732394366197187</v>
      </c>
      <c r="G55" s="12">
        <v>0.91433333333333344</v>
      </c>
      <c r="H55" s="24">
        <v>7259.75</v>
      </c>
      <c r="I55" s="24" t="str">
        <f t="shared" si="1"/>
        <v>Small</v>
      </c>
      <c r="J55" s="25" t="s">
        <v>492</v>
      </c>
      <c r="K55" s="25" t="s">
        <v>585</v>
      </c>
      <c r="L55" s="25" t="s">
        <v>586</v>
      </c>
      <c r="M55" s="21"/>
      <c r="N55" s="26">
        <v>0.158</v>
      </c>
      <c r="O55" s="27">
        <v>2415</v>
      </c>
      <c r="P55" s="23">
        <v>3.9</v>
      </c>
      <c r="Q55" s="23">
        <v>1290</v>
      </c>
      <c r="R55" s="22">
        <f t="shared" si="2"/>
        <v>29</v>
      </c>
      <c r="S55" s="22">
        <f t="shared" si="10"/>
        <v>89.025199999999998</v>
      </c>
      <c r="T55" s="22">
        <f t="shared" si="11"/>
        <v>84.025199999999998</v>
      </c>
      <c r="U55" s="22">
        <f t="shared" si="12"/>
        <v>79.025199999999998</v>
      </c>
      <c r="V55" s="23" t="s">
        <v>900</v>
      </c>
      <c r="W55" s="23" t="s">
        <v>901</v>
      </c>
      <c r="X55" s="2" t="s">
        <v>188</v>
      </c>
      <c r="Y55">
        <f t="shared" si="5"/>
        <v>1</v>
      </c>
    </row>
    <row r="56" spans="1:25" x14ac:dyDescent="0.15">
      <c r="A56" s="21"/>
      <c r="B56" s="22" t="str">
        <f t="shared" si="0"/>
        <v>$</v>
      </c>
      <c r="C56" s="22" t="str">
        <f t="shared" si="9"/>
        <v/>
      </c>
      <c r="D56" s="22" t="s">
        <v>189</v>
      </c>
      <c r="E56" s="23" t="s">
        <v>69</v>
      </c>
      <c r="F56" s="12">
        <v>0.88659793814432986</v>
      </c>
      <c r="G56" s="12">
        <v>0.84166666666666667</v>
      </c>
      <c r="H56" s="24">
        <v>12375</v>
      </c>
      <c r="I56" s="24" t="str">
        <f t="shared" si="1"/>
        <v>Small</v>
      </c>
      <c r="J56" s="25" t="s">
        <v>493</v>
      </c>
      <c r="K56" s="25" t="s">
        <v>585</v>
      </c>
      <c r="L56" s="25" t="s">
        <v>586</v>
      </c>
      <c r="M56" s="21"/>
      <c r="N56" s="26">
        <v>0.189</v>
      </c>
      <c r="O56" s="27">
        <v>2116</v>
      </c>
      <c r="P56" s="23">
        <v>3.57</v>
      </c>
      <c r="Q56" s="23">
        <v>1200</v>
      </c>
      <c r="R56" s="22">
        <f t="shared" si="2"/>
        <v>26</v>
      </c>
      <c r="S56" s="22">
        <f t="shared" si="10"/>
        <v>80.733800000000002</v>
      </c>
      <c r="T56" s="22">
        <f t="shared" si="11"/>
        <v>75.733800000000002</v>
      </c>
      <c r="U56" s="22">
        <f t="shared" si="12"/>
        <v>70.733800000000002</v>
      </c>
      <c r="V56" s="23" t="s">
        <v>900</v>
      </c>
      <c r="W56" s="23" t="s">
        <v>901</v>
      </c>
      <c r="X56" s="2" t="s">
        <v>189</v>
      </c>
      <c r="Y56">
        <f t="shared" si="5"/>
        <v>1</v>
      </c>
    </row>
    <row r="57" spans="1:25" x14ac:dyDescent="0.15">
      <c r="A57" s="21"/>
      <c r="B57" s="22" t="str">
        <f t="shared" si="0"/>
        <v/>
      </c>
      <c r="C57" s="22" t="str">
        <f t="shared" si="9"/>
        <v/>
      </c>
      <c r="D57" s="22" t="s">
        <v>4</v>
      </c>
      <c r="E57" s="23" t="s">
        <v>69</v>
      </c>
      <c r="F57" s="12">
        <v>0.88596491228070173</v>
      </c>
      <c r="G57" s="12">
        <v>0.89733333333333343</v>
      </c>
      <c r="H57" s="24">
        <v>15322</v>
      </c>
      <c r="I57" s="24" t="str">
        <f t="shared" si="1"/>
        <v>Large</v>
      </c>
      <c r="J57" s="25" t="s">
        <v>495</v>
      </c>
      <c r="K57" s="25" t="s">
        <v>585</v>
      </c>
      <c r="L57" s="25" t="s">
        <v>586</v>
      </c>
      <c r="M57" s="21"/>
      <c r="N57" s="26">
        <v>0.183</v>
      </c>
      <c r="O57" s="27">
        <v>16973</v>
      </c>
      <c r="P57" s="23">
        <v>3.72</v>
      </c>
      <c r="Q57" s="23">
        <v>1285</v>
      </c>
      <c r="R57" s="22">
        <f t="shared" si="2"/>
        <v>28</v>
      </c>
      <c r="S57" s="22">
        <f t="shared" si="10"/>
        <v>85.386400000000009</v>
      </c>
      <c r="T57" s="22">
        <f t="shared" si="11"/>
        <v>80.386400000000009</v>
      </c>
      <c r="U57" s="22">
        <f t="shared" si="12"/>
        <v>75.386400000000009</v>
      </c>
      <c r="V57" s="23" t="s">
        <v>74</v>
      </c>
      <c r="W57" s="23" t="s">
        <v>901</v>
      </c>
      <c r="X57" s="2" t="s">
        <v>4</v>
      </c>
      <c r="Y57">
        <f t="shared" si="5"/>
        <v>1</v>
      </c>
    </row>
    <row r="58" spans="1:25" x14ac:dyDescent="0.15">
      <c r="A58" s="21"/>
      <c r="B58" s="22" t="str">
        <f t="shared" ref="B58:B87" si="13">IF(L58=1,"$$$",IF(AND(H58&lt;=13500,H58&gt;9500),"$",IF(AND(H58&lt;=9500,H58&gt;7500),"$$",IF(H58&lt;=7500,"$$$",""))))</f>
        <v>$$$</v>
      </c>
      <c r="C58" s="22" t="str">
        <f t="shared" si="9"/>
        <v/>
      </c>
      <c r="D58" s="22" t="s">
        <v>191</v>
      </c>
      <c r="E58" s="23" t="s">
        <v>28</v>
      </c>
      <c r="F58" s="12">
        <v>0.88421052631578945</v>
      </c>
      <c r="G58" s="12">
        <v>0.93433333333333335</v>
      </c>
      <c r="H58" s="24">
        <v>7411.5</v>
      </c>
      <c r="I58" s="24" t="str">
        <f t="shared" si="1"/>
        <v>Mid</v>
      </c>
      <c r="J58" s="25" t="s">
        <v>496</v>
      </c>
      <c r="K58" s="25" t="s">
        <v>585</v>
      </c>
      <c r="L58" s="25" t="s">
        <v>585</v>
      </c>
      <c r="M58" s="21"/>
      <c r="N58" s="26">
        <v>0.224</v>
      </c>
      <c r="O58" s="27">
        <v>7450</v>
      </c>
      <c r="P58" s="23">
        <v>3.9</v>
      </c>
      <c r="Q58" s="23">
        <v>1380</v>
      </c>
      <c r="R58" s="22">
        <f t="shared" si="2"/>
        <v>31</v>
      </c>
      <c r="S58" s="22">
        <f t="shared" si="10"/>
        <v>91.802799999999991</v>
      </c>
      <c r="T58" s="22">
        <f t="shared" si="11"/>
        <v>86.802799999999991</v>
      </c>
      <c r="U58" s="22">
        <f t="shared" si="12"/>
        <v>81.802799999999991</v>
      </c>
      <c r="V58" s="23" t="s">
        <v>74</v>
      </c>
      <c r="W58" s="23" t="s">
        <v>901</v>
      </c>
      <c r="X58" s="2" t="s">
        <v>191</v>
      </c>
      <c r="Y58">
        <f t="shared" si="5"/>
        <v>1</v>
      </c>
    </row>
    <row r="59" spans="1:25" x14ac:dyDescent="0.15">
      <c r="A59" s="21"/>
      <c r="B59" s="22" t="str">
        <f t="shared" si="13"/>
        <v/>
      </c>
      <c r="C59" s="22" t="str">
        <f>IF(AND($D$14&gt;=T59,$D$14&lt;=(S59)),"MATCH",IF(AND($D$14&gt;=U59,$D$14&lt;T59),"REACH",IF(AND($D$14&gt;S59,$D$14&lt;(S59+10)),"SAFETY","")))</f>
        <v/>
      </c>
      <c r="D59" s="25" t="s">
        <v>192</v>
      </c>
      <c r="E59" s="23" t="s">
        <v>28</v>
      </c>
      <c r="F59" s="12">
        <v>0.88349514563106801</v>
      </c>
      <c r="G59" s="12">
        <v>0.74166666666666659</v>
      </c>
      <c r="H59" s="24">
        <v>18836.25</v>
      </c>
      <c r="I59" s="24" t="str">
        <f t="shared" si="1"/>
        <v>Small</v>
      </c>
      <c r="J59" s="25" t="s">
        <v>686</v>
      </c>
      <c r="K59" s="25" t="s">
        <v>586</v>
      </c>
      <c r="L59" s="25" t="s">
        <v>585</v>
      </c>
      <c r="M59" s="21"/>
      <c r="N59" s="26">
        <v>0.109</v>
      </c>
      <c r="O59" s="27">
        <v>1384</v>
      </c>
      <c r="P59" s="23">
        <v>3.6</v>
      </c>
      <c r="Q59" s="23"/>
      <c r="R59" s="22"/>
      <c r="S59" s="22">
        <v>82</v>
      </c>
      <c r="T59" s="22">
        <f>S59-7</f>
        <v>75</v>
      </c>
      <c r="U59" s="22">
        <f>S59-15</f>
        <v>67</v>
      </c>
      <c r="V59" s="23" t="s">
        <v>902</v>
      </c>
      <c r="W59" s="23" t="s">
        <v>901</v>
      </c>
      <c r="X59" s="2" t="s">
        <v>192</v>
      </c>
      <c r="Y59">
        <f t="shared" si="5"/>
        <v>1</v>
      </c>
    </row>
    <row r="60" spans="1:25" x14ac:dyDescent="0.15">
      <c r="A60" s="21"/>
      <c r="B60" s="22" t="str">
        <f t="shared" si="13"/>
        <v>$</v>
      </c>
      <c r="C60" s="22" t="str">
        <f t="shared" ref="C60:C75" si="14">IF(AND($D$14&gt;=T60,$D$14&lt;=(S60+5)),"MATCH",IF(AND($D$14&gt;=U60,$D$14&lt;T60),"REACH",IF(AND($D$14&gt;(S60+5),$D$14&lt;(S60+10)),"SAFETY","")))</f>
        <v/>
      </c>
      <c r="D60" s="22" t="s">
        <v>193</v>
      </c>
      <c r="E60" s="23" t="s">
        <v>69</v>
      </c>
      <c r="F60" s="12">
        <v>0.88194444444444442</v>
      </c>
      <c r="G60" s="12">
        <v>0.92166666666666675</v>
      </c>
      <c r="H60" s="24">
        <v>9760.5</v>
      </c>
      <c r="I60" s="24" t="str">
        <f t="shared" si="1"/>
        <v>Small</v>
      </c>
      <c r="J60" s="25" t="s">
        <v>872</v>
      </c>
      <c r="K60" s="25" t="s">
        <v>585</v>
      </c>
      <c r="L60" s="25" t="s">
        <v>586</v>
      </c>
      <c r="M60" s="21"/>
      <c r="N60" s="26">
        <v>0.115</v>
      </c>
      <c r="O60" s="27">
        <v>1296</v>
      </c>
      <c r="P60" s="23">
        <v>3.9</v>
      </c>
      <c r="Q60" s="23">
        <v>1290</v>
      </c>
      <c r="R60" s="22">
        <f>IF(Q60=1600,36,IF(Q60&gt;=1540,35,IF(Q60&gt;=1490,34,IF(Q60&gt;=1440,33,IF(Q60&gt;=1400,32,IF(Q60&gt;=1360,31,IF(Q60&gt;=1330,30,IF(Q60&gt;=1290,29,IF(Q60&gt;=1250,28,IF(Q60&gt;=1210,27,IF(Q60&gt;=1170,26,IF(Q60&gt;=1130,25,IF(Q60&gt;=1090,24,IF(Q60&gt;=1050,23,IF(Q60&gt;=1020,22,IF(Q60&gt;=980,21,IF(Q60&gt;=940,20,IF(Q60&gt;=900,19,IF(Q60&gt;=860,18,IF(Q60&gt;=820,17,IF(Q60&gt;=770,16,IF(Q60&gt;=720,15,IF(Q60&gt;=670,14,IF(Q60&gt;=620,13,IF(Q60&gt;=560,12,IF(Q60&gt;=510,11,""))))))))))))))))))))))))))</f>
        <v>29</v>
      </c>
      <c r="S60" s="22">
        <f>(P60*12.5)+(R60*1.3888)</f>
        <v>89.025199999999998</v>
      </c>
      <c r="T60" s="22">
        <f t="shared" ref="T60:T75" si="15">S60-5</f>
        <v>84.025199999999998</v>
      </c>
      <c r="U60" s="22">
        <f t="shared" ref="U60:U75" si="16">S60-10</f>
        <v>79.025199999999998</v>
      </c>
      <c r="V60" s="23" t="s">
        <v>74</v>
      </c>
      <c r="W60" s="23" t="s">
        <v>901</v>
      </c>
      <c r="X60" s="2" t="s">
        <v>193</v>
      </c>
      <c r="Y60">
        <f t="shared" si="5"/>
        <v>1</v>
      </c>
    </row>
    <row r="61" spans="1:25" x14ac:dyDescent="0.15">
      <c r="A61" s="21"/>
      <c r="B61" s="22" t="str">
        <f t="shared" si="13"/>
        <v>$$$</v>
      </c>
      <c r="C61" s="22" t="str">
        <f t="shared" si="14"/>
        <v/>
      </c>
      <c r="D61" s="22" t="s">
        <v>194</v>
      </c>
      <c r="E61" s="23" t="s">
        <v>358</v>
      </c>
      <c r="F61" s="12">
        <v>0.88095238095238093</v>
      </c>
      <c r="G61" s="12">
        <v>0.90333333333333332</v>
      </c>
      <c r="H61" s="24">
        <v>5109.333333333333</v>
      </c>
      <c r="I61" s="24" t="str">
        <f t="shared" si="1"/>
        <v>Small</v>
      </c>
      <c r="J61" s="25" t="s">
        <v>873</v>
      </c>
      <c r="K61" s="25" t="s">
        <v>586</v>
      </c>
      <c r="L61" s="25" t="s">
        <v>586</v>
      </c>
      <c r="M61" s="21"/>
      <c r="N61" s="26">
        <v>7.4999999999999997E-2</v>
      </c>
      <c r="O61" s="27">
        <v>1815</v>
      </c>
      <c r="P61" s="23">
        <v>3.7</v>
      </c>
      <c r="Q61" s="23">
        <v>1235</v>
      </c>
      <c r="R61" s="22">
        <f>IF(Q61=1600,36,IF(Q61&gt;=1540,35,IF(Q61&gt;=1490,34,IF(Q61&gt;=1440,33,IF(Q61&gt;=1400,32,IF(Q61&gt;=1360,31,IF(Q61&gt;=1330,30,IF(Q61&gt;=1290,29,IF(Q61&gt;=1250,28,IF(Q61&gt;=1210,27,IF(Q61&gt;=1170,26,IF(Q61&gt;=1130,25,IF(Q61&gt;=1090,24,IF(Q61&gt;=1050,23,IF(Q61&gt;=1020,22,IF(Q61&gt;=980,21,IF(Q61&gt;=940,20,IF(Q61&gt;=900,19,IF(Q61&gt;=860,18,IF(Q61&gt;=820,17,IF(Q61&gt;=770,16,IF(Q61&gt;=720,15,IF(Q61&gt;=670,14,IF(Q61&gt;=620,13,IF(Q61&gt;=560,12,IF(Q61&gt;=510,11,""))))))))))))))))))))))))))</f>
        <v>27</v>
      </c>
      <c r="S61" s="22">
        <f>(P61*12.5)+(R61*1.3888)</f>
        <v>83.747600000000006</v>
      </c>
      <c r="T61" s="22">
        <f t="shared" si="15"/>
        <v>78.747600000000006</v>
      </c>
      <c r="U61" s="22">
        <f t="shared" si="16"/>
        <v>73.747600000000006</v>
      </c>
      <c r="V61" s="23" t="s">
        <v>900</v>
      </c>
      <c r="W61" s="23" t="s">
        <v>901</v>
      </c>
      <c r="X61" s="2" t="s">
        <v>194</v>
      </c>
      <c r="Y61">
        <f t="shared" si="5"/>
        <v>1</v>
      </c>
    </row>
    <row r="62" spans="1:25" x14ac:dyDescent="0.15">
      <c r="A62" s="21"/>
      <c r="B62" s="22" t="str">
        <f t="shared" si="13"/>
        <v>$</v>
      </c>
      <c r="C62" s="22" t="str">
        <f t="shared" si="14"/>
        <v/>
      </c>
      <c r="D62" s="22" t="s">
        <v>359</v>
      </c>
      <c r="E62" s="23" t="s">
        <v>69</v>
      </c>
      <c r="F62" s="12">
        <v>0.88095238095238093</v>
      </c>
      <c r="G62" s="12">
        <v>0.82066666666666677</v>
      </c>
      <c r="H62" s="24">
        <v>12640.25</v>
      </c>
      <c r="I62" s="24" t="str">
        <f t="shared" si="1"/>
        <v>Small</v>
      </c>
      <c r="J62" s="25" t="s">
        <v>874</v>
      </c>
      <c r="K62" s="25" t="s">
        <v>585</v>
      </c>
      <c r="L62" s="25" t="s">
        <v>586</v>
      </c>
      <c r="M62" s="21"/>
      <c r="N62" s="26">
        <v>0.22600000000000001</v>
      </c>
      <c r="O62" s="27">
        <v>1072</v>
      </c>
      <c r="P62" s="23">
        <v>3.88</v>
      </c>
      <c r="Q62" s="23">
        <v>1187</v>
      </c>
      <c r="R62" s="22">
        <f>IF(Q62=1600,36,IF(Q62&gt;=1540,35,IF(Q62&gt;=1490,34,IF(Q62&gt;=1440,33,IF(Q62&gt;=1400,32,IF(Q62&gt;=1360,31,IF(Q62&gt;=1330,30,IF(Q62&gt;=1290,29,IF(Q62&gt;=1250,28,IF(Q62&gt;=1210,27,IF(Q62&gt;=1170,26,IF(Q62&gt;=1130,25,IF(Q62&gt;=1090,24,IF(Q62&gt;=1050,23,IF(Q62&gt;=1020,22,IF(Q62&gt;=980,21,IF(Q62&gt;=940,20,IF(Q62&gt;=900,19,IF(Q62&gt;=860,18,IF(Q62&gt;=820,17,IF(Q62&gt;=770,16,IF(Q62&gt;=720,15,IF(Q62&gt;=670,14,IF(Q62&gt;=620,13,IF(Q62&gt;=560,12,IF(Q62&gt;=510,11,""))))))))))))))))))))))))))</f>
        <v>26</v>
      </c>
      <c r="S62" s="22">
        <f>(P62*12.5)+(R62*1.3888)</f>
        <v>84.608800000000002</v>
      </c>
      <c r="T62" s="22">
        <f t="shared" si="15"/>
        <v>79.608800000000002</v>
      </c>
      <c r="U62" s="22">
        <f t="shared" si="16"/>
        <v>74.608800000000002</v>
      </c>
      <c r="V62" s="23" t="s">
        <v>74</v>
      </c>
      <c r="W62" s="23" t="s">
        <v>901</v>
      </c>
      <c r="X62" s="2" t="s">
        <v>359</v>
      </c>
      <c r="Y62">
        <f t="shared" si="5"/>
        <v>1</v>
      </c>
    </row>
    <row r="63" spans="1:25" x14ac:dyDescent="0.15">
      <c r="A63" s="21"/>
      <c r="B63" s="22" t="str">
        <f t="shared" si="13"/>
        <v>$</v>
      </c>
      <c r="C63" s="22" t="str">
        <f t="shared" si="14"/>
        <v/>
      </c>
      <c r="D63" s="22" t="s">
        <v>360</v>
      </c>
      <c r="E63" s="23" t="s">
        <v>8</v>
      </c>
      <c r="F63" s="12">
        <v>0.87745098039215685</v>
      </c>
      <c r="G63" s="12">
        <v>0.92266666666666663</v>
      </c>
      <c r="H63" s="24">
        <v>10300.75</v>
      </c>
      <c r="I63" s="24" t="str">
        <f t="shared" si="1"/>
        <v>Mid</v>
      </c>
      <c r="J63" s="25" t="s">
        <v>875</v>
      </c>
      <c r="K63" s="25" t="s">
        <v>585</v>
      </c>
      <c r="L63" s="25" t="s">
        <v>586</v>
      </c>
      <c r="M63" s="21"/>
      <c r="N63" s="26">
        <v>0.114</v>
      </c>
      <c r="O63" s="27">
        <v>5347</v>
      </c>
      <c r="P63" s="23">
        <v>4.16</v>
      </c>
      <c r="Q63" s="23">
        <v>1385</v>
      </c>
      <c r="R63" s="22">
        <f>IF(Q63=1600,36,IF(Q63&gt;=1540,35,IF(Q63&gt;=1490,34,IF(Q63&gt;=1440,33,IF(Q63&gt;=1400,32,IF(Q63&gt;=1360,31,IF(Q63&gt;=1330,30,IF(Q63&gt;=1290,29,IF(Q63&gt;=1250,28,IF(Q63&gt;=1210,27,IF(Q63&gt;=1170,26,IF(Q63&gt;=1130,25,IF(Q63&gt;=1090,24,IF(Q63&gt;=1050,23,IF(Q63&gt;=1020,22,IF(Q63&gt;=980,21,IF(Q63&gt;=940,20,IF(Q63&gt;=900,19,IF(Q63&gt;=860,18,IF(Q63&gt;=820,17,IF(Q63&gt;=770,16,IF(Q63&gt;=720,15,IF(Q63&gt;=670,14,IF(Q63&gt;=620,13,IF(Q63&gt;=560,12,IF(Q63&gt;=510,11,""))))))))))))))))))))))))))</f>
        <v>31</v>
      </c>
      <c r="S63" s="22">
        <f>(P63*12.5)+(R63*1.3888)</f>
        <v>95.052799999999991</v>
      </c>
      <c r="T63" s="22">
        <f t="shared" si="15"/>
        <v>90.052799999999991</v>
      </c>
      <c r="U63" s="22">
        <f t="shared" si="16"/>
        <v>85.052799999999991</v>
      </c>
      <c r="V63" s="23" t="s">
        <v>74</v>
      </c>
      <c r="W63" s="23" t="s">
        <v>901</v>
      </c>
      <c r="X63" s="2" t="s">
        <v>360</v>
      </c>
      <c r="Y63">
        <f t="shared" si="5"/>
        <v>1</v>
      </c>
    </row>
    <row r="64" spans="1:25" x14ac:dyDescent="0.15">
      <c r="A64" s="21"/>
      <c r="B64" s="22" t="str">
        <f t="shared" si="13"/>
        <v>$$$</v>
      </c>
      <c r="C64" s="22" t="str">
        <f t="shared" si="14"/>
        <v/>
      </c>
      <c r="D64" s="22" t="s">
        <v>361</v>
      </c>
      <c r="E64" s="23" t="s">
        <v>282</v>
      </c>
      <c r="F64" s="12">
        <v>0.875</v>
      </c>
      <c r="G64" s="12">
        <v>0.85033333333333339</v>
      </c>
      <c r="H64" s="24">
        <v>6695</v>
      </c>
      <c r="I64" s="24" t="str">
        <f t="shared" si="1"/>
        <v>Small</v>
      </c>
      <c r="J64" s="25" t="s">
        <v>876</v>
      </c>
      <c r="K64" s="25" t="s">
        <v>586</v>
      </c>
      <c r="L64" s="25" t="s">
        <v>586</v>
      </c>
      <c r="M64" s="21"/>
      <c r="N64" s="26">
        <v>0.104</v>
      </c>
      <c r="O64" s="27">
        <v>1869</v>
      </c>
      <c r="P64" s="23" t="s">
        <v>644</v>
      </c>
      <c r="Q64" s="23"/>
      <c r="R64" s="22"/>
      <c r="S64" s="22">
        <v>87</v>
      </c>
      <c r="T64" s="22">
        <f t="shared" si="15"/>
        <v>82</v>
      </c>
      <c r="U64" s="22">
        <f t="shared" si="16"/>
        <v>77</v>
      </c>
      <c r="V64" s="23" t="s">
        <v>900</v>
      </c>
      <c r="W64" s="23" t="s">
        <v>901</v>
      </c>
      <c r="X64" s="2" t="s">
        <v>361</v>
      </c>
      <c r="Y64">
        <f t="shared" si="5"/>
        <v>1</v>
      </c>
    </row>
    <row r="65" spans="1:25" x14ac:dyDescent="0.15">
      <c r="A65" s="21"/>
      <c r="B65" s="22" t="str">
        <f t="shared" si="13"/>
        <v>$</v>
      </c>
      <c r="C65" s="22" t="str">
        <f t="shared" si="14"/>
        <v/>
      </c>
      <c r="D65" s="22" t="s">
        <v>45</v>
      </c>
      <c r="E65" s="23" t="s">
        <v>46</v>
      </c>
      <c r="F65" s="12">
        <v>0.87323943661971826</v>
      </c>
      <c r="G65" s="12">
        <v>0.93266666666666664</v>
      </c>
      <c r="H65" s="24">
        <v>10686.25</v>
      </c>
      <c r="I65" s="24" t="str">
        <f t="shared" si="1"/>
        <v>Small</v>
      </c>
      <c r="J65" s="25" t="s">
        <v>769</v>
      </c>
      <c r="K65" s="25" t="s">
        <v>585</v>
      </c>
      <c r="L65" s="25" t="s">
        <v>586</v>
      </c>
      <c r="M65" s="21"/>
      <c r="N65" s="26">
        <v>9.7000000000000003E-2</v>
      </c>
      <c r="O65" s="27">
        <v>2007</v>
      </c>
      <c r="P65" s="23">
        <v>3.7</v>
      </c>
      <c r="Q65" s="23">
        <v>1315</v>
      </c>
      <c r="R65" s="22">
        <f t="shared" ref="R65:R72" si="17">IF(Q65=1600,36,IF(Q65&gt;=1540,35,IF(Q65&gt;=1490,34,IF(Q65&gt;=1440,33,IF(Q65&gt;=1400,32,IF(Q65&gt;=1360,31,IF(Q65&gt;=1330,30,IF(Q65&gt;=1290,29,IF(Q65&gt;=1250,28,IF(Q65&gt;=1210,27,IF(Q65&gt;=1170,26,IF(Q65&gt;=1130,25,IF(Q65&gt;=1090,24,IF(Q65&gt;=1050,23,IF(Q65&gt;=1020,22,IF(Q65&gt;=980,21,IF(Q65&gt;=940,20,IF(Q65&gt;=900,19,IF(Q65&gt;=860,18,IF(Q65&gt;=820,17,IF(Q65&gt;=770,16,IF(Q65&gt;=720,15,IF(Q65&gt;=670,14,IF(Q65&gt;=620,13,IF(Q65&gt;=560,12,IF(Q65&gt;=510,11,""))))))))))))))))))))))))))</f>
        <v>29</v>
      </c>
      <c r="S65" s="22">
        <f>(P65*12.5)+(R65*1.3888)</f>
        <v>86.525199999999998</v>
      </c>
      <c r="T65" s="22">
        <f t="shared" si="15"/>
        <v>81.525199999999998</v>
      </c>
      <c r="U65" s="22">
        <f t="shared" si="16"/>
        <v>76.525199999999998</v>
      </c>
      <c r="V65" s="23" t="s">
        <v>74</v>
      </c>
      <c r="W65" s="23" t="s">
        <v>901</v>
      </c>
      <c r="X65" s="2" t="s">
        <v>45</v>
      </c>
      <c r="Y65">
        <f t="shared" si="5"/>
        <v>1</v>
      </c>
    </row>
    <row r="66" spans="1:25" x14ac:dyDescent="0.15">
      <c r="A66" s="21"/>
      <c r="B66" s="22" t="str">
        <f t="shared" si="13"/>
        <v>$$$</v>
      </c>
      <c r="C66" s="22" t="str">
        <f t="shared" si="14"/>
        <v/>
      </c>
      <c r="D66" s="22" t="s">
        <v>47</v>
      </c>
      <c r="E66" s="23" t="s">
        <v>167</v>
      </c>
      <c r="F66" s="12">
        <v>0.87037037037037035</v>
      </c>
      <c r="G66" s="12">
        <v>0.93033333333333346</v>
      </c>
      <c r="H66" s="24">
        <v>7072.25</v>
      </c>
      <c r="I66" s="24" t="str">
        <f t="shared" si="1"/>
        <v>Small</v>
      </c>
      <c r="J66" s="25" t="s">
        <v>770</v>
      </c>
      <c r="K66" s="25" t="s">
        <v>585</v>
      </c>
      <c r="L66" s="25" t="s">
        <v>586</v>
      </c>
      <c r="M66" s="21"/>
      <c r="N66" s="26">
        <v>0.20200000000000001</v>
      </c>
      <c r="O66" s="27">
        <v>1539</v>
      </c>
      <c r="P66" s="23" t="s">
        <v>644</v>
      </c>
      <c r="Q66" s="23">
        <v>1340</v>
      </c>
      <c r="R66" s="22">
        <f t="shared" si="17"/>
        <v>30</v>
      </c>
      <c r="S66" s="22">
        <v>90</v>
      </c>
      <c r="T66" s="22">
        <f t="shared" si="15"/>
        <v>85</v>
      </c>
      <c r="U66" s="22">
        <f t="shared" si="16"/>
        <v>80</v>
      </c>
      <c r="V66" s="23" t="s">
        <v>74</v>
      </c>
      <c r="W66" s="23" t="s">
        <v>901</v>
      </c>
      <c r="X66" s="2" t="s">
        <v>47</v>
      </c>
      <c r="Y66">
        <f t="shared" si="5"/>
        <v>1</v>
      </c>
    </row>
    <row r="67" spans="1:25" x14ac:dyDescent="0.15">
      <c r="A67" s="21"/>
      <c r="B67" s="22" t="str">
        <f t="shared" si="13"/>
        <v>$</v>
      </c>
      <c r="C67" s="22" t="str">
        <f t="shared" si="14"/>
        <v/>
      </c>
      <c r="D67" s="22" t="s">
        <v>200</v>
      </c>
      <c r="E67" s="23" t="s">
        <v>28</v>
      </c>
      <c r="F67" s="12">
        <v>0.86956521739130432</v>
      </c>
      <c r="G67" s="12">
        <v>0.89699999999999991</v>
      </c>
      <c r="H67" s="24">
        <v>10344.75</v>
      </c>
      <c r="I67" s="24" t="str">
        <f t="shared" si="1"/>
        <v>Small</v>
      </c>
      <c r="J67" s="25" t="s">
        <v>771</v>
      </c>
      <c r="K67" s="25" t="s">
        <v>585</v>
      </c>
      <c r="L67" s="25" t="s">
        <v>586</v>
      </c>
      <c r="M67" s="21"/>
      <c r="N67" s="26">
        <v>0.126</v>
      </c>
      <c r="O67" s="27">
        <v>2933</v>
      </c>
      <c r="P67" s="23">
        <v>3.64</v>
      </c>
      <c r="Q67" s="23">
        <v>1250</v>
      </c>
      <c r="R67" s="22">
        <f t="shared" si="17"/>
        <v>28</v>
      </c>
      <c r="S67" s="22">
        <f t="shared" ref="S67:S72" si="18">(P67*12.5)+(R67*1.3888)</f>
        <v>84.386400000000009</v>
      </c>
      <c r="T67" s="22">
        <f t="shared" si="15"/>
        <v>79.386400000000009</v>
      </c>
      <c r="U67" s="22">
        <f t="shared" si="16"/>
        <v>74.386400000000009</v>
      </c>
      <c r="V67" s="23" t="s">
        <v>900</v>
      </c>
      <c r="W67" s="23" t="s">
        <v>901</v>
      </c>
      <c r="X67" s="2" t="s">
        <v>200</v>
      </c>
      <c r="Y67">
        <f t="shared" si="5"/>
        <v>1</v>
      </c>
    </row>
    <row r="68" spans="1:25" x14ac:dyDescent="0.15">
      <c r="A68" s="21"/>
      <c r="B68" s="22" t="str">
        <f t="shared" si="13"/>
        <v>$</v>
      </c>
      <c r="C68" s="22" t="str">
        <f t="shared" si="14"/>
        <v/>
      </c>
      <c r="D68" s="22" t="s">
        <v>48</v>
      </c>
      <c r="E68" s="23" t="s">
        <v>28</v>
      </c>
      <c r="F68" s="12">
        <v>0.86908077994428967</v>
      </c>
      <c r="G68" s="12">
        <v>0.93200000000000005</v>
      </c>
      <c r="H68" s="24">
        <v>9580.75</v>
      </c>
      <c r="I68" s="24" t="str">
        <f t="shared" si="1"/>
        <v>Large</v>
      </c>
      <c r="J68" s="25" t="s">
        <v>772</v>
      </c>
      <c r="K68" s="25" t="s">
        <v>585</v>
      </c>
      <c r="L68" s="25" t="s">
        <v>586</v>
      </c>
      <c r="M68" s="21"/>
      <c r="N68" s="26">
        <v>0.153</v>
      </c>
      <c r="O68" s="27">
        <v>14155</v>
      </c>
      <c r="P68" s="23">
        <v>3.9</v>
      </c>
      <c r="Q68" s="23">
        <v>1300</v>
      </c>
      <c r="R68" s="22">
        <f t="shared" si="17"/>
        <v>29</v>
      </c>
      <c r="S68" s="22">
        <f t="shared" si="18"/>
        <v>89.025199999999998</v>
      </c>
      <c r="T68" s="22">
        <f t="shared" si="15"/>
        <v>84.025199999999998</v>
      </c>
      <c r="U68" s="22">
        <f t="shared" si="16"/>
        <v>79.025199999999998</v>
      </c>
      <c r="V68" s="23" t="s">
        <v>74</v>
      </c>
      <c r="W68" s="23" t="s">
        <v>901</v>
      </c>
      <c r="X68" s="2" t="s">
        <v>48</v>
      </c>
      <c r="Y68">
        <f t="shared" si="5"/>
        <v>1</v>
      </c>
    </row>
    <row r="69" spans="1:25" x14ac:dyDescent="0.15">
      <c r="A69" s="21"/>
      <c r="B69" s="22" t="str">
        <f t="shared" si="13"/>
        <v>$$$</v>
      </c>
      <c r="C69" s="22" t="str">
        <f t="shared" si="14"/>
        <v/>
      </c>
      <c r="D69" s="25" t="s">
        <v>49</v>
      </c>
      <c r="E69" s="23" t="s">
        <v>358</v>
      </c>
      <c r="F69" s="12">
        <v>0.86904761904761907</v>
      </c>
      <c r="G69" s="12">
        <v>0.93400000000000005</v>
      </c>
      <c r="H69" s="24">
        <v>5993.75</v>
      </c>
      <c r="I69" s="24" t="str">
        <f t="shared" si="1"/>
        <v>Small</v>
      </c>
      <c r="J69" s="25" t="s">
        <v>773</v>
      </c>
      <c r="K69" s="25" t="s">
        <v>586</v>
      </c>
      <c r="L69" s="25" t="s">
        <v>586</v>
      </c>
      <c r="M69" s="21"/>
      <c r="N69" s="26">
        <v>0.17299999999999999</v>
      </c>
      <c r="O69" s="27">
        <v>1775</v>
      </c>
      <c r="P69" s="23">
        <v>3.7</v>
      </c>
      <c r="Q69" s="23">
        <v>1310</v>
      </c>
      <c r="R69" s="22">
        <f t="shared" si="17"/>
        <v>29</v>
      </c>
      <c r="S69" s="22">
        <f t="shared" si="18"/>
        <v>86.525199999999998</v>
      </c>
      <c r="T69" s="22">
        <f t="shared" si="15"/>
        <v>81.525199999999998</v>
      </c>
      <c r="U69" s="22">
        <f t="shared" si="16"/>
        <v>76.525199999999998</v>
      </c>
      <c r="V69" s="23" t="s">
        <v>74</v>
      </c>
      <c r="W69" s="23" t="s">
        <v>901</v>
      </c>
      <c r="X69" s="2" t="s">
        <v>49</v>
      </c>
      <c r="Y69">
        <f t="shared" si="5"/>
        <v>1</v>
      </c>
    </row>
    <row r="70" spans="1:25" x14ac:dyDescent="0.15">
      <c r="A70" s="21"/>
      <c r="B70" s="22" t="str">
        <f t="shared" si="13"/>
        <v>$$</v>
      </c>
      <c r="C70" s="22" t="str">
        <f t="shared" si="14"/>
        <v/>
      </c>
      <c r="D70" s="22" t="s">
        <v>50</v>
      </c>
      <c r="E70" s="23" t="s">
        <v>282</v>
      </c>
      <c r="F70" s="12">
        <v>0.86538461538461542</v>
      </c>
      <c r="G70" s="12">
        <v>0.92400000000000004</v>
      </c>
      <c r="H70" s="24">
        <v>7705.5</v>
      </c>
      <c r="I70" s="24" t="str">
        <f t="shared" si="1"/>
        <v>Small</v>
      </c>
      <c r="J70" s="25" t="s">
        <v>688</v>
      </c>
      <c r="K70" s="25" t="s">
        <v>586</v>
      </c>
      <c r="L70" s="25" t="s">
        <v>586</v>
      </c>
      <c r="M70" s="21"/>
      <c r="N70" s="26">
        <v>0.161</v>
      </c>
      <c r="O70" s="27">
        <v>2880</v>
      </c>
      <c r="P70" s="23">
        <v>3.77</v>
      </c>
      <c r="Q70" s="23">
        <v>1288</v>
      </c>
      <c r="R70" s="22">
        <f t="shared" si="17"/>
        <v>28</v>
      </c>
      <c r="S70" s="22">
        <f t="shared" si="18"/>
        <v>86.011400000000009</v>
      </c>
      <c r="T70" s="22">
        <f t="shared" si="15"/>
        <v>81.011400000000009</v>
      </c>
      <c r="U70" s="22">
        <f t="shared" si="16"/>
        <v>76.011400000000009</v>
      </c>
      <c r="V70" s="23" t="s">
        <v>74</v>
      </c>
      <c r="W70" s="23" t="s">
        <v>901</v>
      </c>
      <c r="X70" s="2" t="s">
        <v>50</v>
      </c>
      <c r="Y70">
        <f t="shared" si="5"/>
        <v>1</v>
      </c>
    </row>
    <row r="71" spans="1:25" x14ac:dyDescent="0.15">
      <c r="A71" s="21"/>
      <c r="B71" s="22" t="str">
        <f t="shared" si="13"/>
        <v>$$$</v>
      </c>
      <c r="C71" s="22" t="str">
        <f t="shared" si="14"/>
        <v/>
      </c>
      <c r="D71" s="25" t="s">
        <v>88</v>
      </c>
      <c r="E71" s="23" t="s">
        <v>89</v>
      </c>
      <c r="F71" s="12">
        <v>0.86486486486486491</v>
      </c>
      <c r="G71" s="12">
        <v>0.91866666666666674</v>
      </c>
      <c r="H71" s="24">
        <v>5371.25</v>
      </c>
      <c r="I71" s="24" t="str">
        <f t="shared" si="1"/>
        <v>Small</v>
      </c>
      <c r="J71" s="25" t="s">
        <v>689</v>
      </c>
      <c r="K71" s="25" t="s">
        <v>585</v>
      </c>
      <c r="L71" s="25" t="s">
        <v>586</v>
      </c>
      <c r="M71" s="21"/>
      <c r="N71" s="26">
        <v>0.20399999999999999</v>
      </c>
      <c r="O71" s="27">
        <v>3722</v>
      </c>
      <c r="P71" s="23">
        <v>3.8</v>
      </c>
      <c r="Q71" s="23">
        <v>1330</v>
      </c>
      <c r="R71" s="22">
        <f t="shared" si="17"/>
        <v>30</v>
      </c>
      <c r="S71" s="22">
        <f t="shared" si="18"/>
        <v>89.164000000000001</v>
      </c>
      <c r="T71" s="22">
        <f t="shared" si="15"/>
        <v>84.164000000000001</v>
      </c>
      <c r="U71" s="22">
        <f t="shared" si="16"/>
        <v>79.164000000000001</v>
      </c>
      <c r="V71" s="23" t="s">
        <v>74</v>
      </c>
      <c r="W71" s="23" t="s">
        <v>901</v>
      </c>
      <c r="X71" s="2" t="s">
        <v>88</v>
      </c>
      <c r="Y71">
        <f t="shared" si="5"/>
        <v>1</v>
      </c>
    </row>
    <row r="72" spans="1:25" x14ac:dyDescent="0.15">
      <c r="A72" s="21"/>
      <c r="B72" s="22" t="str">
        <f t="shared" si="13"/>
        <v/>
      </c>
      <c r="C72" s="22" t="str">
        <f t="shared" si="14"/>
        <v/>
      </c>
      <c r="D72" s="22" t="s">
        <v>90</v>
      </c>
      <c r="E72" s="23" t="s">
        <v>71</v>
      </c>
      <c r="F72" s="12">
        <v>0.86274509803921573</v>
      </c>
      <c r="G72" s="12">
        <v>0.91333333333333344</v>
      </c>
      <c r="H72" s="24">
        <v>13803.25</v>
      </c>
      <c r="I72" s="24" t="str">
        <f t="shared" si="1"/>
        <v>Mid</v>
      </c>
      <c r="J72" s="25" t="s">
        <v>690</v>
      </c>
      <c r="K72" s="25" t="s">
        <v>585</v>
      </c>
      <c r="L72" s="25" t="s">
        <v>586</v>
      </c>
      <c r="M72" s="21"/>
      <c r="N72" s="26">
        <v>0.13900000000000001</v>
      </c>
      <c r="O72" s="27">
        <v>9615</v>
      </c>
      <c r="P72" s="23">
        <v>3.7</v>
      </c>
      <c r="Q72" s="23">
        <v>1250</v>
      </c>
      <c r="R72" s="22">
        <f t="shared" si="17"/>
        <v>28</v>
      </c>
      <c r="S72" s="22">
        <f t="shared" si="18"/>
        <v>85.136400000000009</v>
      </c>
      <c r="T72" s="22">
        <f t="shared" si="15"/>
        <v>80.136400000000009</v>
      </c>
      <c r="U72" s="22">
        <f t="shared" si="16"/>
        <v>75.136400000000009</v>
      </c>
      <c r="V72" s="23" t="s">
        <v>900</v>
      </c>
      <c r="W72" s="23" t="s">
        <v>901</v>
      </c>
      <c r="X72" s="2" t="s">
        <v>90</v>
      </c>
      <c r="Y72">
        <f t="shared" si="5"/>
        <v>1</v>
      </c>
    </row>
    <row r="73" spans="1:25" x14ac:dyDescent="0.15">
      <c r="A73" s="21"/>
      <c r="B73" s="22" t="str">
        <f t="shared" si="13"/>
        <v>$</v>
      </c>
      <c r="C73" s="22" t="str">
        <f t="shared" si="14"/>
        <v/>
      </c>
      <c r="D73" s="22" t="s">
        <v>91</v>
      </c>
      <c r="E73" s="23" t="s">
        <v>71</v>
      </c>
      <c r="F73" s="12">
        <v>0.86075949367088611</v>
      </c>
      <c r="G73" s="12">
        <v>0.92533333333333323</v>
      </c>
      <c r="H73" s="24">
        <v>10072</v>
      </c>
      <c r="I73" s="24" t="str">
        <f t="shared" si="1"/>
        <v>Small</v>
      </c>
      <c r="J73" s="25" t="s">
        <v>691</v>
      </c>
      <c r="K73" s="25" t="s">
        <v>586</v>
      </c>
      <c r="L73" s="25" t="s">
        <v>586</v>
      </c>
      <c r="M73" s="21"/>
      <c r="N73" s="26">
        <v>0.15</v>
      </c>
      <c r="O73" s="27">
        <v>2883</v>
      </c>
      <c r="P73" s="23">
        <v>3.84</v>
      </c>
      <c r="Q73" s="23"/>
      <c r="R73" s="22"/>
      <c r="S73" s="22">
        <v>87</v>
      </c>
      <c r="T73" s="22">
        <f t="shared" si="15"/>
        <v>82</v>
      </c>
      <c r="U73" s="22">
        <f t="shared" si="16"/>
        <v>77</v>
      </c>
      <c r="V73" s="23" t="s">
        <v>900</v>
      </c>
      <c r="W73" s="23" t="s">
        <v>901</v>
      </c>
      <c r="X73" s="2" t="s">
        <v>91</v>
      </c>
      <c r="Y73">
        <f t="shared" si="5"/>
        <v>1</v>
      </c>
    </row>
    <row r="74" spans="1:25" x14ac:dyDescent="0.15">
      <c r="A74" s="21"/>
      <c r="B74" s="22" t="str">
        <f t="shared" si="13"/>
        <v>$$</v>
      </c>
      <c r="C74" s="22" t="str">
        <f t="shared" si="14"/>
        <v/>
      </c>
      <c r="D74" s="22" t="s">
        <v>92</v>
      </c>
      <c r="E74" s="23" t="s">
        <v>165</v>
      </c>
      <c r="F74" s="12">
        <v>0.86</v>
      </c>
      <c r="G74" s="12">
        <v>0.91666666666666663</v>
      </c>
      <c r="H74" s="24">
        <v>7508.75</v>
      </c>
      <c r="I74" s="24" t="str">
        <f t="shared" si="1"/>
        <v>Small</v>
      </c>
      <c r="J74" s="25" t="s">
        <v>877</v>
      </c>
      <c r="K74" s="25" t="s">
        <v>585</v>
      </c>
      <c r="L74" s="25" t="s">
        <v>586</v>
      </c>
      <c r="M74" s="21"/>
      <c r="N74" s="26">
        <v>0.125</v>
      </c>
      <c r="O74" s="27">
        <v>1755</v>
      </c>
      <c r="P74" s="23">
        <v>4.0999999999999996</v>
      </c>
      <c r="Q74" s="23">
        <v>1259</v>
      </c>
      <c r="R74" s="22">
        <f t="shared" ref="R74:R81" si="19">IF(Q74=1600,36,IF(Q74&gt;=1540,35,IF(Q74&gt;=1490,34,IF(Q74&gt;=1440,33,IF(Q74&gt;=1400,32,IF(Q74&gt;=1360,31,IF(Q74&gt;=1330,30,IF(Q74&gt;=1290,29,IF(Q74&gt;=1250,28,IF(Q74&gt;=1210,27,IF(Q74&gt;=1170,26,IF(Q74&gt;=1130,25,IF(Q74&gt;=1090,24,IF(Q74&gt;=1050,23,IF(Q74&gt;=1020,22,IF(Q74&gt;=980,21,IF(Q74&gt;=940,20,IF(Q74&gt;=900,19,IF(Q74&gt;=860,18,IF(Q74&gt;=820,17,IF(Q74&gt;=770,16,IF(Q74&gt;=720,15,IF(Q74&gt;=670,14,IF(Q74&gt;=620,13,IF(Q74&gt;=560,12,IF(Q74&gt;=510,11,""))))))))))))))))))))))))))</f>
        <v>28</v>
      </c>
      <c r="S74" s="22">
        <f t="shared" ref="S74:S81" si="20">(P74*12.5)+(R74*1.3888)</f>
        <v>90.136399999999995</v>
      </c>
      <c r="T74" s="22">
        <f t="shared" si="15"/>
        <v>85.136399999999995</v>
      </c>
      <c r="U74" s="22">
        <f t="shared" si="16"/>
        <v>80.136399999999995</v>
      </c>
      <c r="V74" s="23" t="s">
        <v>900</v>
      </c>
      <c r="W74" s="23" t="s">
        <v>901</v>
      </c>
      <c r="X74" s="2" t="s">
        <v>92</v>
      </c>
      <c r="Y74">
        <f t="shared" si="5"/>
        <v>1</v>
      </c>
    </row>
    <row r="75" spans="1:25" x14ac:dyDescent="0.15">
      <c r="A75" s="21"/>
      <c r="B75" s="22" t="str">
        <f t="shared" si="13"/>
        <v>$</v>
      </c>
      <c r="C75" s="22" t="str">
        <f t="shared" si="14"/>
        <v/>
      </c>
      <c r="D75" s="22" t="s">
        <v>93</v>
      </c>
      <c r="E75" s="23" t="s">
        <v>46</v>
      </c>
      <c r="F75" s="12">
        <v>0.8582677165354331</v>
      </c>
      <c r="G75" s="12">
        <v>0.88200000000000001</v>
      </c>
      <c r="H75" s="24">
        <v>11765.75</v>
      </c>
      <c r="I75" s="24" t="str">
        <f t="shared" si="1"/>
        <v>Small</v>
      </c>
      <c r="J75" s="25" t="s">
        <v>878</v>
      </c>
      <c r="K75" s="25" t="s">
        <v>585</v>
      </c>
      <c r="L75" s="25" t="s">
        <v>586</v>
      </c>
      <c r="M75" s="21"/>
      <c r="N75" s="26">
        <v>9.9000000000000005E-2</v>
      </c>
      <c r="O75" s="27">
        <v>1987</v>
      </c>
      <c r="P75" s="23">
        <v>3.7</v>
      </c>
      <c r="Q75" s="23">
        <v>1265</v>
      </c>
      <c r="R75" s="22">
        <f t="shared" si="19"/>
        <v>28</v>
      </c>
      <c r="S75" s="22">
        <f t="shared" si="20"/>
        <v>85.136400000000009</v>
      </c>
      <c r="T75" s="22">
        <f t="shared" si="15"/>
        <v>80.136400000000009</v>
      </c>
      <c r="U75" s="22">
        <f t="shared" si="16"/>
        <v>75.136400000000009</v>
      </c>
      <c r="V75" s="23" t="s">
        <v>900</v>
      </c>
      <c r="W75" s="23" t="s">
        <v>901</v>
      </c>
      <c r="X75" s="2" t="s">
        <v>93</v>
      </c>
      <c r="Y75">
        <f t="shared" si="5"/>
        <v>1</v>
      </c>
    </row>
    <row r="76" spans="1:25" x14ac:dyDescent="0.15">
      <c r="A76" s="21"/>
      <c r="B76" s="22" t="str">
        <f t="shared" si="13"/>
        <v>$</v>
      </c>
      <c r="C76" s="22" t="str">
        <f>IF(AND($D$14&gt;=T76,$D$14&lt;=(S76)),"MATCH",IF(AND($D$14&gt;=U76,$D$14&lt;T76),"REACH",IF(AND($D$14&gt;S76,$D$14&lt;(S76+10)),"SAFETY","")))</f>
        <v/>
      </c>
      <c r="D76" s="21" t="s">
        <v>0</v>
      </c>
      <c r="E76" s="23" t="s">
        <v>167</v>
      </c>
      <c r="F76" s="12">
        <v>0.8571428571428571</v>
      </c>
      <c r="G76" s="12">
        <v>0.84533333333333316</v>
      </c>
      <c r="H76" s="24">
        <v>10489</v>
      </c>
      <c r="I76" s="24" t="str">
        <f t="shared" si="1"/>
        <v>Small</v>
      </c>
      <c r="J76" s="25" t="s">
        <v>879</v>
      </c>
      <c r="K76" s="25" t="s">
        <v>586</v>
      </c>
      <c r="L76" s="25" t="s">
        <v>586</v>
      </c>
      <c r="M76" s="21"/>
      <c r="N76" s="26">
        <v>7.5999999999999998E-2</v>
      </c>
      <c r="O76" s="27">
        <v>2485</v>
      </c>
      <c r="P76" s="23">
        <v>3.7</v>
      </c>
      <c r="Q76" s="23">
        <v>1200</v>
      </c>
      <c r="R76" s="22">
        <f t="shared" si="19"/>
        <v>26</v>
      </c>
      <c r="S76" s="22">
        <f t="shared" si="20"/>
        <v>82.358800000000002</v>
      </c>
      <c r="T76" s="22">
        <f>S76-7</f>
        <v>75.358800000000002</v>
      </c>
      <c r="U76" s="22">
        <f>S76-15</f>
        <v>67.358800000000002</v>
      </c>
      <c r="V76" s="23" t="s">
        <v>902</v>
      </c>
      <c r="W76" s="23" t="s">
        <v>901</v>
      </c>
      <c r="X76" s="2" t="s">
        <v>0</v>
      </c>
      <c r="Y76">
        <f t="shared" si="5"/>
        <v>1</v>
      </c>
    </row>
    <row r="77" spans="1:25" x14ac:dyDescent="0.15">
      <c r="A77" s="21"/>
      <c r="B77" s="22" t="str">
        <f t="shared" si="13"/>
        <v>$</v>
      </c>
      <c r="C77" s="22" t="str">
        <f t="shared" ref="C77:C82" si="21">IF(AND($D$14&gt;=T77,$D$14&lt;=(S77+5)),"MATCH",IF(AND($D$14&gt;=U77,$D$14&lt;T77),"REACH",IF(AND($D$14&gt;(S77+5),$D$14&lt;(S77+10)),"SAFETY","")))</f>
        <v/>
      </c>
      <c r="D77" s="22" t="s">
        <v>1</v>
      </c>
      <c r="E77" s="23" t="s">
        <v>10</v>
      </c>
      <c r="F77" s="12">
        <v>0.85542168674698793</v>
      </c>
      <c r="G77" s="12">
        <v>0.91233333333333333</v>
      </c>
      <c r="H77" s="24">
        <v>11589.75</v>
      </c>
      <c r="I77" s="24" t="str">
        <f t="shared" si="1"/>
        <v>Small</v>
      </c>
      <c r="J77" s="25" t="s">
        <v>515</v>
      </c>
      <c r="K77" s="25" t="s">
        <v>585</v>
      </c>
      <c r="L77" s="25" t="s">
        <v>586</v>
      </c>
      <c r="M77" s="21"/>
      <c r="N77" s="26">
        <v>5.6000000000000001E-2</v>
      </c>
      <c r="O77" s="27">
        <v>1789</v>
      </c>
      <c r="P77" s="23">
        <v>3.8</v>
      </c>
      <c r="Q77" s="23">
        <v>1295</v>
      </c>
      <c r="R77" s="22">
        <f t="shared" si="19"/>
        <v>29</v>
      </c>
      <c r="S77" s="22">
        <f t="shared" si="20"/>
        <v>87.775199999999998</v>
      </c>
      <c r="T77" s="22">
        <f t="shared" ref="T77:T82" si="22">S77-5</f>
        <v>82.775199999999998</v>
      </c>
      <c r="U77" s="22">
        <f t="shared" ref="U77:U82" si="23">S77-10</f>
        <v>77.775199999999998</v>
      </c>
      <c r="V77" s="23" t="s">
        <v>74</v>
      </c>
      <c r="W77" s="23" t="s">
        <v>901</v>
      </c>
      <c r="X77" s="2" t="s">
        <v>1</v>
      </c>
      <c r="Y77">
        <f t="shared" si="5"/>
        <v>1</v>
      </c>
    </row>
    <row r="78" spans="1:25" x14ac:dyDescent="0.15">
      <c r="A78" s="21"/>
      <c r="B78" s="22" t="str">
        <f t="shared" si="13"/>
        <v>$$$</v>
      </c>
      <c r="C78" s="22" t="str">
        <f t="shared" si="21"/>
        <v/>
      </c>
      <c r="D78" s="22" t="s">
        <v>2</v>
      </c>
      <c r="E78" s="23" t="s">
        <v>28</v>
      </c>
      <c r="F78" s="12">
        <v>0.84946236559139787</v>
      </c>
      <c r="G78" s="12">
        <v>0.83933333333333326</v>
      </c>
      <c r="H78" s="24"/>
      <c r="I78" s="24" t="str">
        <f t="shared" si="1"/>
        <v>Mid</v>
      </c>
      <c r="J78" s="25"/>
      <c r="K78" s="25" t="s">
        <v>585</v>
      </c>
      <c r="L78" s="25" t="s">
        <v>585</v>
      </c>
      <c r="M78" s="21"/>
      <c r="N78" s="26">
        <v>0.16600000000000001</v>
      </c>
      <c r="O78" s="27">
        <v>4624</v>
      </c>
      <c r="P78" s="23">
        <v>3.7</v>
      </c>
      <c r="Q78" s="23">
        <v>1160</v>
      </c>
      <c r="R78" s="22">
        <f t="shared" si="19"/>
        <v>25</v>
      </c>
      <c r="S78" s="22">
        <f t="shared" si="20"/>
        <v>80.97</v>
      </c>
      <c r="T78" s="22">
        <f t="shared" si="22"/>
        <v>75.97</v>
      </c>
      <c r="U78" s="22">
        <f t="shared" si="23"/>
        <v>70.97</v>
      </c>
      <c r="V78" s="23" t="s">
        <v>74</v>
      </c>
      <c r="W78" s="23" t="s">
        <v>903</v>
      </c>
      <c r="X78" s="2" t="s">
        <v>2</v>
      </c>
      <c r="Y78">
        <f t="shared" si="5"/>
        <v>1</v>
      </c>
    </row>
    <row r="79" spans="1:25" x14ac:dyDescent="0.15">
      <c r="A79" s="21"/>
      <c r="B79" s="22" t="str">
        <f t="shared" si="13"/>
        <v>$</v>
      </c>
      <c r="C79" s="22" t="str">
        <f t="shared" si="21"/>
        <v/>
      </c>
      <c r="D79" s="22" t="s">
        <v>3</v>
      </c>
      <c r="E79" s="23" t="s">
        <v>218</v>
      </c>
      <c r="F79" s="12">
        <v>0.84810126582278478</v>
      </c>
      <c r="G79" s="12">
        <v>0.86766666666666659</v>
      </c>
      <c r="H79" s="24">
        <v>9611.75</v>
      </c>
      <c r="I79" s="24" t="str">
        <f t="shared" si="1"/>
        <v>Small</v>
      </c>
      <c r="J79" s="25" t="s">
        <v>516</v>
      </c>
      <c r="K79" s="25" t="s">
        <v>585</v>
      </c>
      <c r="L79" s="25" t="s">
        <v>586</v>
      </c>
      <c r="M79" s="21"/>
      <c r="N79" s="26">
        <v>0.122</v>
      </c>
      <c r="O79" s="27">
        <v>2924</v>
      </c>
      <c r="P79" s="23">
        <v>3.6</v>
      </c>
      <c r="Q79" s="23">
        <v>1270</v>
      </c>
      <c r="R79" s="22">
        <f t="shared" si="19"/>
        <v>28</v>
      </c>
      <c r="S79" s="22">
        <f t="shared" si="20"/>
        <v>83.886400000000009</v>
      </c>
      <c r="T79" s="22">
        <f t="shared" si="22"/>
        <v>78.886400000000009</v>
      </c>
      <c r="U79" s="22">
        <f t="shared" si="23"/>
        <v>73.886400000000009</v>
      </c>
      <c r="V79" s="23" t="s">
        <v>900</v>
      </c>
      <c r="W79" s="23" t="s">
        <v>901</v>
      </c>
      <c r="X79" s="2" t="s">
        <v>3</v>
      </c>
      <c r="Y79">
        <f t="shared" si="5"/>
        <v>1</v>
      </c>
    </row>
    <row r="80" spans="1:25" x14ac:dyDescent="0.15">
      <c r="A80" s="21"/>
      <c r="B80" s="22" t="str">
        <f t="shared" si="13"/>
        <v>$$$</v>
      </c>
      <c r="C80" s="22" t="str">
        <f t="shared" si="21"/>
        <v/>
      </c>
      <c r="D80" s="22" t="s">
        <v>219</v>
      </c>
      <c r="E80" s="23" t="s">
        <v>28</v>
      </c>
      <c r="F80" s="12">
        <v>0.84732824427480913</v>
      </c>
      <c r="G80" s="12">
        <v>0.89366666666666672</v>
      </c>
      <c r="H80" s="24">
        <v>7226</v>
      </c>
      <c r="I80" s="24" t="str">
        <f t="shared" si="1"/>
        <v>Small</v>
      </c>
      <c r="J80" s="25" t="s">
        <v>517</v>
      </c>
      <c r="K80" s="25" t="s">
        <v>586</v>
      </c>
      <c r="L80" s="25" t="s">
        <v>586</v>
      </c>
      <c r="M80" s="21"/>
      <c r="N80" s="26">
        <v>0.107</v>
      </c>
      <c r="O80" s="27">
        <v>1851</v>
      </c>
      <c r="P80" s="23">
        <v>3.7</v>
      </c>
      <c r="Q80" s="23">
        <v>1290</v>
      </c>
      <c r="R80" s="22">
        <f t="shared" si="19"/>
        <v>29</v>
      </c>
      <c r="S80" s="22">
        <f t="shared" si="20"/>
        <v>86.525199999999998</v>
      </c>
      <c r="T80" s="22">
        <f t="shared" si="22"/>
        <v>81.525199999999998</v>
      </c>
      <c r="U80" s="22">
        <f t="shared" si="23"/>
        <v>76.525199999999998</v>
      </c>
      <c r="V80" s="23" t="s">
        <v>900</v>
      </c>
      <c r="W80" s="23" t="s">
        <v>901</v>
      </c>
      <c r="X80" s="2" t="s">
        <v>219</v>
      </c>
      <c r="Y80">
        <f t="shared" si="5"/>
        <v>1</v>
      </c>
    </row>
    <row r="81" spans="1:25" x14ac:dyDescent="0.15">
      <c r="A81" s="21"/>
      <c r="B81" s="22" t="str">
        <f t="shared" si="13"/>
        <v>$</v>
      </c>
      <c r="C81" s="22" t="str">
        <f t="shared" si="21"/>
        <v/>
      </c>
      <c r="D81" s="22" t="s">
        <v>220</v>
      </c>
      <c r="E81" s="23" t="s">
        <v>218</v>
      </c>
      <c r="F81" s="12">
        <v>0.84615384615384615</v>
      </c>
      <c r="G81" s="12">
        <v>0.87666666666666659</v>
      </c>
      <c r="H81" s="24">
        <v>10874</v>
      </c>
      <c r="I81" s="24" t="str">
        <f t="shared" si="1"/>
        <v>Small</v>
      </c>
      <c r="J81" s="25" t="s">
        <v>692</v>
      </c>
      <c r="K81" s="25" t="s">
        <v>585</v>
      </c>
      <c r="L81" s="25" t="s">
        <v>586</v>
      </c>
      <c r="M81" s="21"/>
      <c r="N81" s="26">
        <v>8.5999999999999993E-2</v>
      </c>
      <c r="O81" s="27">
        <v>1651</v>
      </c>
      <c r="P81" s="23">
        <v>3.9</v>
      </c>
      <c r="Q81" s="23">
        <v>1240</v>
      </c>
      <c r="R81" s="22">
        <f t="shared" si="19"/>
        <v>27</v>
      </c>
      <c r="S81" s="22">
        <f t="shared" si="20"/>
        <v>86.247600000000006</v>
      </c>
      <c r="T81" s="22">
        <f t="shared" si="22"/>
        <v>81.247600000000006</v>
      </c>
      <c r="U81" s="22">
        <f t="shared" si="23"/>
        <v>76.247600000000006</v>
      </c>
      <c r="V81" s="23" t="s">
        <v>900</v>
      </c>
      <c r="W81" s="23" t="s">
        <v>901</v>
      </c>
      <c r="X81" s="2" t="s">
        <v>220</v>
      </c>
      <c r="Y81">
        <f t="shared" si="5"/>
        <v>1</v>
      </c>
    </row>
    <row r="82" spans="1:25" x14ac:dyDescent="0.15">
      <c r="A82" s="21"/>
      <c r="B82" s="22" t="str">
        <f t="shared" si="13"/>
        <v>$$</v>
      </c>
      <c r="C82" s="22" t="str">
        <f t="shared" si="21"/>
        <v/>
      </c>
      <c r="D82" s="25" t="s">
        <v>221</v>
      </c>
      <c r="E82" s="23" t="s">
        <v>358</v>
      </c>
      <c r="F82" s="12">
        <v>0.84615384615384615</v>
      </c>
      <c r="G82" s="12">
        <v>0.89400000000000002</v>
      </c>
      <c r="H82" s="24">
        <v>7593.5</v>
      </c>
      <c r="I82" s="24" t="str">
        <f t="shared" si="1"/>
        <v>Small</v>
      </c>
      <c r="J82" s="25" t="s">
        <v>693</v>
      </c>
      <c r="K82" s="25" t="s">
        <v>586</v>
      </c>
      <c r="L82" s="25" t="s">
        <v>586</v>
      </c>
      <c r="M82" s="21"/>
      <c r="N82" s="26">
        <v>0.107</v>
      </c>
      <c r="O82" s="27">
        <v>1769</v>
      </c>
      <c r="P82" s="23" t="s">
        <v>644</v>
      </c>
      <c r="Q82" s="23"/>
      <c r="R82" s="22"/>
      <c r="S82" s="22">
        <v>87</v>
      </c>
      <c r="T82" s="22">
        <f t="shared" si="22"/>
        <v>82</v>
      </c>
      <c r="U82" s="22">
        <f t="shared" si="23"/>
        <v>77</v>
      </c>
      <c r="V82" s="23" t="s">
        <v>74</v>
      </c>
      <c r="W82" s="23" t="s">
        <v>901</v>
      </c>
      <c r="X82" s="2" t="s">
        <v>221</v>
      </c>
      <c r="Y82">
        <f t="shared" si="5"/>
        <v>1</v>
      </c>
    </row>
    <row r="83" spans="1:25" x14ac:dyDescent="0.15">
      <c r="A83" s="21"/>
      <c r="B83" s="22" t="str">
        <f t="shared" si="13"/>
        <v>$</v>
      </c>
      <c r="C83" s="22" t="str">
        <f>IF(AND($D$14&gt;=T83,$D$14&lt;=(S83)),"MATCH",IF(AND($D$14&gt;=U83,$D$14&lt;T83),"REACH",IF(AND($D$14&gt;S83,$D$14&lt;(S83+10)),"SAFETY","")))</f>
        <v/>
      </c>
      <c r="D83" s="25" t="s">
        <v>222</v>
      </c>
      <c r="E83" s="23" t="s">
        <v>8</v>
      </c>
      <c r="F83" s="12">
        <v>0.84482758620689657</v>
      </c>
      <c r="G83" s="12">
        <v>0.8849999999999999</v>
      </c>
      <c r="H83" s="24">
        <v>11371.5</v>
      </c>
      <c r="I83" s="24" t="str">
        <f t="shared" si="1"/>
        <v>Small</v>
      </c>
      <c r="J83" s="25" t="s">
        <v>694</v>
      </c>
      <c r="K83" s="25" t="s">
        <v>585</v>
      </c>
      <c r="L83" s="25" t="s">
        <v>586</v>
      </c>
      <c r="M83" s="21"/>
      <c r="N83" s="26">
        <v>6.5000000000000002E-2</v>
      </c>
      <c r="O83" s="27">
        <v>2384</v>
      </c>
      <c r="P83" s="23">
        <v>3.7</v>
      </c>
      <c r="Q83" s="23">
        <v>1220</v>
      </c>
      <c r="R83" s="22">
        <f>IF(Q83=1600,36,IF(Q83&gt;=1540,35,IF(Q83&gt;=1490,34,IF(Q83&gt;=1440,33,IF(Q83&gt;=1400,32,IF(Q83&gt;=1360,31,IF(Q83&gt;=1330,30,IF(Q83&gt;=1290,29,IF(Q83&gt;=1250,28,IF(Q83&gt;=1210,27,IF(Q83&gt;=1170,26,IF(Q83&gt;=1130,25,IF(Q83&gt;=1090,24,IF(Q83&gt;=1050,23,IF(Q83&gt;=1020,22,IF(Q83&gt;=980,21,IF(Q83&gt;=940,20,IF(Q83&gt;=900,19,IF(Q83&gt;=860,18,IF(Q83&gt;=820,17,IF(Q83&gt;=770,16,IF(Q83&gt;=720,15,IF(Q83&gt;=670,14,IF(Q83&gt;=620,13,IF(Q83&gt;=560,12,IF(Q83&gt;=510,11,""))))))))))))))))))))))))))</f>
        <v>27</v>
      </c>
      <c r="S83" s="22">
        <f>(P83*12.5)+(R83*1.3888)</f>
        <v>83.747600000000006</v>
      </c>
      <c r="T83" s="22">
        <f>S83-7</f>
        <v>76.747600000000006</v>
      </c>
      <c r="U83" s="22">
        <f>S83-15</f>
        <v>68.747600000000006</v>
      </c>
      <c r="V83" s="23" t="s">
        <v>902</v>
      </c>
      <c r="W83" s="23" t="s">
        <v>901</v>
      </c>
      <c r="X83" s="2" t="s">
        <v>222</v>
      </c>
      <c r="Y83">
        <f t="shared" si="5"/>
        <v>1</v>
      </c>
    </row>
    <row r="84" spans="1:25" x14ac:dyDescent="0.15">
      <c r="A84" s="21"/>
      <c r="B84" s="22" t="str">
        <f t="shared" si="13"/>
        <v>$$$</v>
      </c>
      <c r="C84" s="22" t="str">
        <f>IF(AND($D$14&gt;=T84,$D$14&lt;=(S84+5)),"MATCH",IF(AND($D$14&gt;=U84,$D$14&lt;T84),"REACH",IF(AND($D$14&gt;(S84+5),$D$14&lt;(S84+10)),"SAFETY","")))</f>
        <v/>
      </c>
      <c r="D84" s="22" t="s">
        <v>223</v>
      </c>
      <c r="E84" s="23" t="s">
        <v>224</v>
      </c>
      <c r="F84" s="12">
        <v>0.84444444444444444</v>
      </c>
      <c r="G84" s="12">
        <v>0.81300000000000006</v>
      </c>
      <c r="H84" s="24"/>
      <c r="I84" s="24" t="str">
        <f t="shared" si="1"/>
        <v>Mid</v>
      </c>
      <c r="J84" s="25"/>
      <c r="K84" s="25" t="s">
        <v>585</v>
      </c>
      <c r="L84" s="25" t="s">
        <v>585</v>
      </c>
      <c r="M84" s="21"/>
      <c r="N84" s="26">
        <v>0.16800000000000001</v>
      </c>
      <c r="O84" s="27">
        <v>4413</v>
      </c>
      <c r="P84" s="23">
        <v>3.88</v>
      </c>
      <c r="Q84" s="23">
        <v>1240</v>
      </c>
      <c r="R84" s="22">
        <f>IF(Q84=1600,36,IF(Q84&gt;=1540,35,IF(Q84&gt;=1490,34,IF(Q84&gt;=1440,33,IF(Q84&gt;=1400,32,IF(Q84&gt;=1360,31,IF(Q84&gt;=1330,30,IF(Q84&gt;=1290,29,IF(Q84&gt;=1250,28,IF(Q84&gt;=1210,27,IF(Q84&gt;=1170,26,IF(Q84&gt;=1130,25,IF(Q84&gt;=1090,24,IF(Q84&gt;=1050,23,IF(Q84&gt;=1020,22,IF(Q84&gt;=980,21,IF(Q84&gt;=940,20,IF(Q84&gt;=900,19,IF(Q84&gt;=860,18,IF(Q84&gt;=820,17,IF(Q84&gt;=770,16,IF(Q84&gt;=720,15,IF(Q84&gt;=670,14,IF(Q84&gt;=620,13,IF(Q84&gt;=560,12,IF(Q84&gt;=510,11,""))))))))))))))))))))))))))</f>
        <v>27</v>
      </c>
      <c r="S84" s="22">
        <f>(P84*12.5)+(R84*1.3888)</f>
        <v>85.997600000000006</v>
      </c>
      <c r="T84" s="22">
        <f>S84-5</f>
        <v>80.997600000000006</v>
      </c>
      <c r="U84" s="22">
        <f>S84-10</f>
        <v>75.997600000000006</v>
      </c>
      <c r="V84" s="23" t="s">
        <v>74</v>
      </c>
      <c r="W84" s="23" t="s">
        <v>903</v>
      </c>
      <c r="X84" s="2" t="s">
        <v>223</v>
      </c>
      <c r="Y84">
        <f t="shared" si="5"/>
        <v>1</v>
      </c>
    </row>
    <row r="85" spans="1:25" x14ac:dyDescent="0.15">
      <c r="A85" s="21"/>
      <c r="B85" s="22" t="str">
        <f t="shared" si="13"/>
        <v/>
      </c>
      <c r="C85" s="22" t="str">
        <f>IF(AND($D$14&gt;=T85,$D$14&lt;=(S85+5)),"MATCH",IF(AND($D$14&gt;=U85,$D$14&lt;T85),"REACH",IF(AND($D$14&gt;(S85+5),$D$14&lt;(S85+10)),"SAFETY","")))</f>
        <v/>
      </c>
      <c r="D85" s="22" t="s">
        <v>43</v>
      </c>
      <c r="E85" s="23" t="s">
        <v>165</v>
      </c>
      <c r="F85" s="12">
        <v>0.84403669724770647</v>
      </c>
      <c r="G85" s="12">
        <v>0.88133333333333341</v>
      </c>
      <c r="H85" s="24">
        <v>21755.75</v>
      </c>
      <c r="I85" s="24" t="str">
        <f t="shared" si="1"/>
        <v>Mid</v>
      </c>
      <c r="J85" s="25" t="s">
        <v>518</v>
      </c>
      <c r="K85" s="25" t="s">
        <v>586</v>
      </c>
      <c r="L85" s="25" t="s">
        <v>586</v>
      </c>
      <c r="M85" s="21"/>
      <c r="N85" s="26">
        <v>0.128</v>
      </c>
      <c r="O85" s="27">
        <v>4738</v>
      </c>
      <c r="P85" s="23" t="s">
        <v>644</v>
      </c>
      <c r="Q85" s="23"/>
      <c r="R85" s="22" t="str">
        <f>IF(Q85=1600,36,IF(Q85&gt;=1540,35,IF(Q85&gt;=1490,34,IF(Q85&gt;=1440,33,IF(Q85&gt;=1400,32,IF(Q85&gt;=1360,31,IF(Q85&gt;=1330,30,IF(Q85&gt;=1290,29,IF(Q85&gt;=1250,28,IF(Q85&gt;=1210,27,IF(Q85&gt;=1170,26,IF(Q85&gt;=1130,25,IF(Q85&gt;=1090,24,IF(Q85&gt;=1050,23,IF(Q85&gt;=1020,22,IF(Q85&gt;=980,21,IF(Q85&gt;=940,20,IF(Q85&gt;=900,19,IF(Q85&gt;=860,18,IF(Q85&gt;=820,17,IF(Q85&gt;=770,16,IF(Q85&gt;=720,15,IF(Q85&gt;=670,14,IF(Q85&gt;=620,13,IF(Q85&gt;=560,12,IF(Q85&gt;=510,11,""))))))))))))))))))))))))))</f>
        <v/>
      </c>
      <c r="S85" s="22">
        <v>87</v>
      </c>
      <c r="T85" s="22">
        <f>S85-5</f>
        <v>82</v>
      </c>
      <c r="U85" s="22">
        <f>S85-10</f>
        <v>77</v>
      </c>
      <c r="V85" s="23" t="s">
        <v>900</v>
      </c>
      <c r="W85" s="23" t="s">
        <v>901</v>
      </c>
      <c r="X85" s="2" t="s">
        <v>43</v>
      </c>
      <c r="Y85">
        <f t="shared" si="5"/>
        <v>1</v>
      </c>
    </row>
    <row r="86" spans="1:25" x14ac:dyDescent="0.15">
      <c r="A86" s="21"/>
      <c r="B86" s="22" t="str">
        <f t="shared" si="13"/>
        <v>$$$</v>
      </c>
      <c r="C86" s="22" t="str">
        <f>IF(AND($D$14&gt;=T86,$D$14&lt;=(S86+5)),"MATCH",IF(AND($D$14&gt;=U86,$D$14&lt;T86),"REACH",IF(AND($D$14&gt;(S86+5),$D$14&lt;(S86+10)),"SAFETY","")))</f>
        <v/>
      </c>
      <c r="D86" s="22" t="s">
        <v>44</v>
      </c>
      <c r="E86" s="23" t="s">
        <v>71</v>
      </c>
      <c r="F86" s="12">
        <v>0.84279475982532748</v>
      </c>
      <c r="G86" s="12">
        <v>0.92866666666666686</v>
      </c>
      <c r="H86" s="24">
        <v>4151.75</v>
      </c>
      <c r="I86" s="24" t="str">
        <f t="shared" si="1"/>
        <v>Mid</v>
      </c>
      <c r="J86" s="25" t="s">
        <v>519</v>
      </c>
      <c r="K86" s="25" t="s">
        <v>585</v>
      </c>
      <c r="L86" s="25" t="s">
        <v>586</v>
      </c>
      <c r="M86" s="21"/>
      <c r="N86" s="26">
        <v>0.223</v>
      </c>
      <c r="O86" s="27">
        <v>4364</v>
      </c>
      <c r="P86" s="23">
        <v>3.7</v>
      </c>
      <c r="Q86" s="23">
        <v>1390</v>
      </c>
      <c r="R86" s="22">
        <f>IF(Q86=1600,36,IF(Q86&gt;=1540,35,IF(Q86&gt;=1490,34,IF(Q86&gt;=1440,33,IF(Q86&gt;=1400,32,IF(Q86&gt;=1360,31,IF(Q86&gt;=1330,30,IF(Q86&gt;=1290,29,IF(Q86&gt;=1250,28,IF(Q86&gt;=1210,27,IF(Q86&gt;=1170,26,IF(Q86&gt;=1130,25,IF(Q86&gt;=1090,24,IF(Q86&gt;=1050,23,IF(Q86&gt;=1020,22,IF(Q86&gt;=980,21,IF(Q86&gt;=940,20,IF(Q86&gt;=900,19,IF(Q86&gt;=860,18,IF(Q86&gt;=820,17,IF(Q86&gt;=770,16,IF(Q86&gt;=720,15,IF(Q86&gt;=670,14,IF(Q86&gt;=620,13,IF(Q86&gt;=560,12,IF(Q86&gt;=510,11,""))))))))))))))))))))))))))</f>
        <v>31</v>
      </c>
      <c r="S86" s="22">
        <f t="shared" ref="S86:S99" si="24">(P86*12.5)+(R86*1.3888)</f>
        <v>89.302799999999991</v>
      </c>
      <c r="T86" s="22">
        <f>S86-5</f>
        <v>84.302799999999991</v>
      </c>
      <c r="U86" s="22">
        <f>S86-10</f>
        <v>79.302799999999991</v>
      </c>
      <c r="V86" s="23" t="s">
        <v>74</v>
      </c>
      <c r="W86" s="23" t="s">
        <v>901</v>
      </c>
      <c r="X86" s="2" t="s">
        <v>44</v>
      </c>
      <c r="Y86">
        <f t="shared" si="5"/>
        <v>1</v>
      </c>
    </row>
    <row r="87" spans="1:25" x14ac:dyDescent="0.15">
      <c r="A87" s="21"/>
      <c r="B87" s="22" t="str">
        <f t="shared" si="13"/>
        <v/>
      </c>
      <c r="C87" s="22" t="str">
        <f>IF(AND($D$14&gt;=T87,$D$14&lt;=(S87)),"MATCH",IF(AND($D$14&gt;=U87,$D$14&lt;T87),"REACH",IF(AND($D$14&gt;S87,$D$14&lt;(S87+10)),"SAFETY","")))</f>
        <v/>
      </c>
      <c r="D87" s="21" t="s">
        <v>133</v>
      </c>
      <c r="E87" s="23" t="s">
        <v>134</v>
      </c>
      <c r="F87" s="12">
        <v>0.84210526315789469</v>
      </c>
      <c r="G87" s="12">
        <v>0.84699999999999998</v>
      </c>
      <c r="H87" s="24">
        <v>17496.25</v>
      </c>
      <c r="I87" s="24" t="str">
        <f t="shared" si="1"/>
        <v>Small</v>
      </c>
      <c r="J87" s="25" t="s">
        <v>705</v>
      </c>
      <c r="K87" s="25" t="s">
        <v>586</v>
      </c>
      <c r="L87" s="25" t="s">
        <v>585</v>
      </c>
      <c r="M87" s="21"/>
      <c r="N87" s="26">
        <v>7.9000000000000001E-2</v>
      </c>
      <c r="O87" s="27">
        <v>2738</v>
      </c>
      <c r="P87" s="23">
        <v>3.5</v>
      </c>
      <c r="Q87" s="23">
        <v>1165</v>
      </c>
      <c r="R87" s="22">
        <f>IF(Q87=1600,36,IF(Q87&gt;=1540,35,IF(Q87&gt;=1490,34,IF(Q87&gt;=1440,33,IF(Q87&gt;=1400,32,IF(Q87&gt;=1360,31,IF(Q87&gt;=1330,30,IF(Q87&gt;=1290,29,IF(Q87&gt;=1250,28,IF(Q87&gt;=1210,27,IF(Q87&gt;=1170,26,IF(Q87&gt;=1130,25,IF(Q87&gt;=1090,24,IF(Q87&gt;=1050,23,IF(Q87&gt;=1020,22,IF(Q87&gt;=980,21,IF(Q87&gt;=940,20,IF(Q87&gt;=900,19,IF(Q87&gt;=860,18,IF(Q87&gt;=820,17,IF(Q87&gt;=770,16,IF(Q87&gt;=720,15,IF(Q87&gt;=670,14,IF(Q87&gt;=620,13,IF(Q87&gt;=560,12,IF(Q87&gt;=510,11,""))))))))))))))))))))))))))</f>
        <v>25</v>
      </c>
      <c r="S87" s="22">
        <f t="shared" si="24"/>
        <v>78.47</v>
      </c>
      <c r="T87" s="22">
        <f t="shared" ref="T87:T88" si="25">S87-7</f>
        <v>71.47</v>
      </c>
      <c r="U87" s="22">
        <f>S87-15</f>
        <v>63.47</v>
      </c>
      <c r="V87" s="23" t="s">
        <v>902</v>
      </c>
      <c r="W87" s="23" t="s">
        <v>901</v>
      </c>
      <c r="X87" s="2" t="s">
        <v>133</v>
      </c>
      <c r="Y87">
        <f t="shared" si="5"/>
        <v>1</v>
      </c>
    </row>
    <row r="88" spans="1:25" x14ac:dyDescent="0.15">
      <c r="A88" s="21"/>
      <c r="B88" s="22" t="s">
        <v>198</v>
      </c>
      <c r="C88" s="22" t="str">
        <f>IF(AND($D$14&gt;=T88,$D$14&lt;=(S88)),"MATCH",IF(AND($D$14&gt;=U88,$D$14&lt;T88),"REACH",IF(AND($D$14&gt;S88,$D$14&lt;(S88+10)),"SAFETY","")))</f>
        <v/>
      </c>
      <c r="D88" s="21" t="s">
        <v>227</v>
      </c>
      <c r="E88" s="23" t="s">
        <v>71</v>
      </c>
      <c r="F88" s="12">
        <v>0.84210526315789469</v>
      </c>
      <c r="G88" s="12">
        <v>0.78900000000000003</v>
      </c>
      <c r="H88" s="24">
        <v>16424</v>
      </c>
      <c r="I88" s="24" t="str">
        <f t="shared" si="1"/>
        <v>Small</v>
      </c>
      <c r="J88" s="25" t="s">
        <v>530</v>
      </c>
      <c r="K88" s="25" t="s">
        <v>586</v>
      </c>
      <c r="L88" s="25" t="s">
        <v>586</v>
      </c>
      <c r="M88" s="21"/>
      <c r="N88" s="26">
        <v>9.5000000000000001E-2</v>
      </c>
      <c r="O88" s="27">
        <v>2249</v>
      </c>
      <c r="P88" s="23">
        <v>3.48</v>
      </c>
      <c r="Q88" s="23"/>
      <c r="R88" s="22">
        <v>26</v>
      </c>
      <c r="S88" s="22">
        <f t="shared" si="24"/>
        <v>79.608800000000002</v>
      </c>
      <c r="T88" s="22">
        <f t="shared" si="25"/>
        <v>72.608800000000002</v>
      </c>
      <c r="U88" s="22">
        <f>S88-15</f>
        <v>64.608800000000002</v>
      </c>
      <c r="V88" s="23" t="s">
        <v>902</v>
      </c>
      <c r="W88" s="23" t="s">
        <v>901</v>
      </c>
      <c r="X88" s="2" t="s">
        <v>227</v>
      </c>
      <c r="Y88">
        <f t="shared" si="5"/>
        <v>1</v>
      </c>
    </row>
    <row r="89" spans="1:25" x14ac:dyDescent="0.15">
      <c r="A89" s="21"/>
      <c r="B89" s="22" t="s">
        <v>941</v>
      </c>
      <c r="C89" s="22" t="str">
        <f>IF(AND($D$14&gt;=T89,$D$14&lt;=(S89+5)),"MATCH",IF(AND($D$14&gt;=U89,$D$14&lt;T89),"REACH",IF(AND($D$14&gt;(S89+5),$D$14&lt;(S89+10)),"SAFETY","")))</f>
        <v/>
      </c>
      <c r="D89" s="22" t="s">
        <v>228</v>
      </c>
      <c r="E89" s="23" t="s">
        <v>229</v>
      </c>
      <c r="F89" s="12">
        <v>0.83750000000000002</v>
      </c>
      <c r="G89" s="12">
        <v>0.86266666666666669</v>
      </c>
      <c r="H89" s="24">
        <v>15370.5</v>
      </c>
      <c r="I89" s="24" t="str">
        <f t="shared" si="1"/>
        <v>Small</v>
      </c>
      <c r="J89" s="25" t="s">
        <v>363</v>
      </c>
      <c r="K89" s="25" t="s">
        <v>585</v>
      </c>
      <c r="L89" s="25" t="s">
        <v>585</v>
      </c>
      <c r="M89" s="21"/>
      <c r="N89" s="26">
        <v>8.5999999999999993E-2</v>
      </c>
      <c r="O89" s="27">
        <v>1576</v>
      </c>
      <c r="P89" s="23">
        <v>3.81</v>
      </c>
      <c r="Q89" s="23">
        <v>1245</v>
      </c>
      <c r="R89" s="22">
        <f t="shared" ref="R89:R101" si="26">IF(Q89=1600,36,IF(Q89&gt;=1540,35,IF(Q89&gt;=1490,34,IF(Q89&gt;=1440,33,IF(Q89&gt;=1400,32,IF(Q89&gt;=1360,31,IF(Q89&gt;=1330,30,IF(Q89&gt;=1290,29,IF(Q89&gt;=1250,28,IF(Q89&gt;=1210,27,IF(Q89&gt;=1170,26,IF(Q89&gt;=1130,25,IF(Q89&gt;=1090,24,IF(Q89&gt;=1050,23,IF(Q89&gt;=1020,22,IF(Q89&gt;=980,21,IF(Q89&gt;=940,20,IF(Q89&gt;=900,19,IF(Q89&gt;=860,18,IF(Q89&gt;=820,17,IF(Q89&gt;=770,16,IF(Q89&gt;=720,15,IF(Q89&gt;=670,14,IF(Q89&gt;=620,13,IF(Q89&gt;=560,12,IF(Q89&gt;=510,11,""))))))))))))))))))))))))))</f>
        <v>27</v>
      </c>
      <c r="S89" s="22">
        <f t="shared" si="24"/>
        <v>85.122600000000006</v>
      </c>
      <c r="T89" s="22">
        <f>S89-5</f>
        <v>80.122600000000006</v>
      </c>
      <c r="U89" s="22">
        <f>S89-10</f>
        <v>75.122600000000006</v>
      </c>
      <c r="V89" s="23" t="s">
        <v>900</v>
      </c>
      <c r="W89" s="23" t="s">
        <v>901</v>
      </c>
      <c r="X89" s="2" t="s">
        <v>228</v>
      </c>
      <c r="Y89">
        <f t="shared" si="5"/>
        <v>1</v>
      </c>
    </row>
    <row r="90" spans="1:25" x14ac:dyDescent="0.15">
      <c r="A90" s="21"/>
      <c r="B90" s="22" t="str">
        <f t="shared" ref="B90:B116" si="27">IF(L90=1,"$$$",IF(AND(H90&lt;=13500,H90&gt;9500),"$",IF(AND(H90&lt;=9500,H90&gt;7500),"$$",IF(H90&lt;=7500,"$$$",""))))</f>
        <v>$$$</v>
      </c>
      <c r="C90" s="22" t="str">
        <f>IF(AND($D$14&gt;=T90,$D$14&lt;=(S90+5)),"MATCH",IF(AND($D$14&gt;=U90,$D$14&lt;T90),"REACH",IF(AND($D$14&gt;(S90+5),$D$14&lt;(S90+10)),"SAFETY","")))</f>
        <v/>
      </c>
      <c r="D90" s="22" t="s">
        <v>42</v>
      </c>
      <c r="E90" s="23" t="s">
        <v>69</v>
      </c>
      <c r="F90" s="12">
        <v>0.83720930232558144</v>
      </c>
      <c r="G90" s="12">
        <v>0.89633333333333332</v>
      </c>
      <c r="H90" s="24">
        <v>4864</v>
      </c>
      <c r="I90" s="24" t="str">
        <f t="shared" ref="I90:I153" si="28">IF(O90&lt;4000,"Small",IF(O90&lt;10000,"Mid",IF(O90&lt;20000,"Large",IF(O90&gt;=20000,"Huge",""))))</f>
        <v>Small</v>
      </c>
      <c r="J90" s="25" t="s">
        <v>716</v>
      </c>
      <c r="K90" s="25" t="s">
        <v>585</v>
      </c>
      <c r="L90" s="25" t="s">
        <v>586</v>
      </c>
      <c r="M90" s="21"/>
      <c r="N90" s="26">
        <v>9.8000000000000004E-2</v>
      </c>
      <c r="O90" s="27">
        <v>978</v>
      </c>
      <c r="P90" s="23">
        <v>4</v>
      </c>
      <c r="Q90" s="23">
        <v>1425</v>
      </c>
      <c r="R90" s="22">
        <f t="shared" si="26"/>
        <v>32</v>
      </c>
      <c r="S90" s="22">
        <f t="shared" si="24"/>
        <v>94.441599999999994</v>
      </c>
      <c r="T90" s="22">
        <f>S90-5</f>
        <v>89.441599999999994</v>
      </c>
      <c r="U90" s="22">
        <f>S90-10</f>
        <v>84.441599999999994</v>
      </c>
      <c r="V90" s="23" t="s">
        <v>74</v>
      </c>
      <c r="W90" s="23" t="s">
        <v>901</v>
      </c>
      <c r="X90" s="2" t="s">
        <v>42</v>
      </c>
      <c r="Y90">
        <f t="shared" si="5"/>
        <v>1</v>
      </c>
    </row>
    <row r="91" spans="1:25" x14ac:dyDescent="0.15">
      <c r="A91" s="21"/>
      <c r="B91" s="22" t="str">
        <f t="shared" si="27"/>
        <v>$</v>
      </c>
      <c r="C91" s="22" t="str">
        <f>IF(AND($D$14&gt;=T91,$D$14&lt;=(S91)),"MATCH",IF(AND($D$14&gt;=U91,$D$14&lt;T91),"REACH",IF(AND($D$14&gt;S91,$D$14&lt;(S91+10)),"SAFETY","")))</f>
        <v/>
      </c>
      <c r="D91" s="21" t="s">
        <v>108</v>
      </c>
      <c r="E91" s="23" t="s">
        <v>167</v>
      </c>
      <c r="F91" s="12">
        <v>0.83522727272727271</v>
      </c>
      <c r="G91" s="12">
        <v>0.83666666666666656</v>
      </c>
      <c r="H91" s="24">
        <v>12140</v>
      </c>
      <c r="I91" s="24" t="str">
        <f t="shared" si="28"/>
        <v>Small</v>
      </c>
      <c r="J91" s="25" t="s">
        <v>717</v>
      </c>
      <c r="K91" s="25" t="s">
        <v>586</v>
      </c>
      <c r="L91" s="25" t="s">
        <v>586</v>
      </c>
      <c r="M91" s="21"/>
      <c r="N91" s="26">
        <v>9.7000000000000003E-2</v>
      </c>
      <c r="O91" s="27">
        <v>2375</v>
      </c>
      <c r="P91" s="23">
        <v>3.5</v>
      </c>
      <c r="Q91" s="23">
        <v>1180</v>
      </c>
      <c r="R91" s="22">
        <f t="shared" si="26"/>
        <v>26</v>
      </c>
      <c r="S91" s="22">
        <f t="shared" si="24"/>
        <v>79.858800000000002</v>
      </c>
      <c r="T91" s="22">
        <f t="shared" ref="T91:T92" si="29">S91-7</f>
        <v>72.858800000000002</v>
      </c>
      <c r="U91" s="22">
        <f>S91-15</f>
        <v>64.858800000000002</v>
      </c>
      <c r="V91" s="23" t="s">
        <v>902</v>
      </c>
      <c r="W91" s="23" t="s">
        <v>901</v>
      </c>
      <c r="X91" s="2" t="s">
        <v>108</v>
      </c>
      <c r="Y91">
        <f t="shared" ref="Y91:Y154" si="30">IF(X91=D91,1,2)</f>
        <v>1</v>
      </c>
    </row>
    <row r="92" spans="1:25" x14ac:dyDescent="0.15">
      <c r="A92" s="21"/>
      <c r="B92" s="22" t="str">
        <f t="shared" si="27"/>
        <v>$</v>
      </c>
      <c r="C92" s="22" t="str">
        <f>IF(AND($D$14&gt;=T92,$D$14&lt;=(S92)),"MATCH",IF(AND($D$14&gt;=U92,$D$14&lt;T92),"REACH",IF(AND($D$14&gt;S92,$D$14&lt;(S92+10)),"SAFETY","")))</f>
        <v/>
      </c>
      <c r="D92" s="22" t="s">
        <v>109</v>
      </c>
      <c r="E92" s="23" t="s">
        <v>46</v>
      </c>
      <c r="F92" s="12">
        <v>0.83333333333333337</v>
      </c>
      <c r="G92" s="12">
        <v>0.85599999999999998</v>
      </c>
      <c r="H92" s="24">
        <v>10464.5</v>
      </c>
      <c r="I92" s="24" t="str">
        <f t="shared" si="28"/>
        <v>Small</v>
      </c>
      <c r="J92" s="25" t="s">
        <v>718</v>
      </c>
      <c r="K92" s="25" t="s">
        <v>585</v>
      </c>
      <c r="L92" s="25" t="s">
        <v>585</v>
      </c>
      <c r="M92" s="21"/>
      <c r="N92" s="26">
        <v>5.0999999999999997E-2</v>
      </c>
      <c r="O92" s="27">
        <v>3135</v>
      </c>
      <c r="P92" s="23">
        <v>3.65</v>
      </c>
      <c r="Q92" s="23">
        <v>1220</v>
      </c>
      <c r="R92" s="22">
        <f t="shared" si="26"/>
        <v>27</v>
      </c>
      <c r="S92" s="22">
        <f t="shared" si="24"/>
        <v>83.122600000000006</v>
      </c>
      <c r="T92" s="22">
        <f t="shared" si="29"/>
        <v>76.122600000000006</v>
      </c>
      <c r="U92" s="22">
        <f>S92-15</f>
        <v>68.122600000000006</v>
      </c>
      <c r="V92" s="23" t="s">
        <v>902</v>
      </c>
      <c r="W92" s="23" t="s">
        <v>901</v>
      </c>
      <c r="X92" s="2" t="s">
        <v>109</v>
      </c>
      <c r="Y92">
        <f t="shared" si="30"/>
        <v>1</v>
      </c>
    </row>
    <row r="93" spans="1:25" x14ac:dyDescent="0.15">
      <c r="A93" s="21"/>
      <c r="B93" s="22" t="str">
        <f t="shared" si="27"/>
        <v/>
      </c>
      <c r="C93" s="22" t="str">
        <f>IF(AND($D$14&gt;=T93,$D$14&lt;=(S93)),"MATCH",IF(AND($D$14&gt;=U93,$D$14&lt;T93),"REACH",IF(AND($D$14&gt;S93,$D$14&lt;(S93+10)),"SAFETY","")))</f>
        <v/>
      </c>
      <c r="D93" s="21" t="s">
        <v>110</v>
      </c>
      <c r="E93" s="23" t="s">
        <v>69</v>
      </c>
      <c r="F93" s="12">
        <v>0.8258928571428571</v>
      </c>
      <c r="G93" s="12">
        <v>0.8610000000000001</v>
      </c>
      <c r="H93" s="24">
        <v>28250.25</v>
      </c>
      <c r="I93" s="24" t="str">
        <f t="shared" si="28"/>
        <v>Mid</v>
      </c>
      <c r="J93" s="25" t="s">
        <v>719</v>
      </c>
      <c r="K93" s="25" t="s">
        <v>585</v>
      </c>
      <c r="L93" s="25" t="s">
        <v>585</v>
      </c>
      <c r="M93" s="21"/>
      <c r="N93" s="26">
        <v>0.214</v>
      </c>
      <c r="O93" s="27">
        <v>5162</v>
      </c>
      <c r="P93" s="23">
        <v>3.61</v>
      </c>
      <c r="Q93" s="23">
        <v>1150</v>
      </c>
      <c r="R93" s="22">
        <f t="shared" si="26"/>
        <v>25</v>
      </c>
      <c r="S93" s="22">
        <f t="shared" si="24"/>
        <v>79.844999999999999</v>
      </c>
      <c r="T93" s="22">
        <f>S93-5</f>
        <v>74.844999999999999</v>
      </c>
      <c r="U93" s="22">
        <f>S93-10</f>
        <v>69.844999999999999</v>
      </c>
      <c r="V93" s="23" t="s">
        <v>900</v>
      </c>
      <c r="W93" s="23" t="s">
        <v>901</v>
      </c>
      <c r="X93" s="2" t="s">
        <v>110</v>
      </c>
      <c r="Y93">
        <f t="shared" si="30"/>
        <v>1</v>
      </c>
    </row>
    <row r="94" spans="1:25" x14ac:dyDescent="0.15">
      <c r="A94" s="21"/>
      <c r="B94" s="22" t="str">
        <f t="shared" si="27"/>
        <v/>
      </c>
      <c r="C94" s="22" t="str">
        <f>IF(AND($D$14&gt;=T94,$D$14&lt;=(S94+5)),"MATCH",IF(AND($D$14&gt;=U94,$D$14&lt;T94),"REACH",IF(AND($D$14&gt;(S94+5),$D$14&lt;(S94+10)),"SAFETY","")))</f>
        <v/>
      </c>
      <c r="D94" s="22" t="s">
        <v>111</v>
      </c>
      <c r="E94" s="23" t="s">
        <v>71</v>
      </c>
      <c r="F94" s="12">
        <v>0.81967213114754101</v>
      </c>
      <c r="G94" s="12">
        <v>0.90600000000000003</v>
      </c>
      <c r="H94" s="24">
        <v>13908.75</v>
      </c>
      <c r="I94" s="24" t="str">
        <f t="shared" si="28"/>
        <v>Small</v>
      </c>
      <c r="J94" s="25" t="s">
        <v>720</v>
      </c>
      <c r="K94" s="25" t="s">
        <v>585</v>
      </c>
      <c r="L94" s="25" t="s">
        <v>585</v>
      </c>
      <c r="M94" s="21"/>
      <c r="N94" s="26">
        <v>0.106</v>
      </c>
      <c r="O94" s="27">
        <v>3495</v>
      </c>
      <c r="P94" s="23">
        <v>3.8</v>
      </c>
      <c r="Q94" s="23">
        <v>1240</v>
      </c>
      <c r="R94" s="22">
        <f t="shared" si="26"/>
        <v>27</v>
      </c>
      <c r="S94" s="22">
        <f t="shared" si="24"/>
        <v>84.997600000000006</v>
      </c>
      <c r="T94" s="22">
        <f>S94-7</f>
        <v>77.997600000000006</v>
      </c>
      <c r="U94" s="22">
        <f>S94-15</f>
        <v>69.997600000000006</v>
      </c>
      <c r="V94" s="23" t="s">
        <v>902</v>
      </c>
      <c r="W94" s="23" t="s">
        <v>901</v>
      </c>
      <c r="X94" s="2" t="s">
        <v>111</v>
      </c>
      <c r="Y94">
        <f t="shared" si="30"/>
        <v>1</v>
      </c>
    </row>
    <row r="95" spans="1:25" x14ac:dyDescent="0.15">
      <c r="A95" s="21"/>
      <c r="B95" s="22" t="str">
        <f t="shared" si="27"/>
        <v>$</v>
      </c>
      <c r="C95" s="22" t="str">
        <f t="shared" ref="C95:C101" si="31">IF(AND($D$14&gt;=T95,$D$14&lt;=(S95)),"MATCH",IF(AND($D$14&gt;=U95,$D$14&lt;T95),"REACH",IF(AND($D$14&gt;S95,$D$14&lt;(S95+10)),"SAFETY","")))</f>
        <v>REACH</v>
      </c>
      <c r="D95" s="21" t="s">
        <v>112</v>
      </c>
      <c r="E95" s="23" t="s">
        <v>134</v>
      </c>
      <c r="F95" s="12">
        <v>0.81818181818181823</v>
      </c>
      <c r="G95" s="12">
        <v>0.81866666666666665</v>
      </c>
      <c r="H95" s="24">
        <v>13111</v>
      </c>
      <c r="I95" s="24" t="str">
        <f t="shared" si="28"/>
        <v>Small</v>
      </c>
      <c r="J95" s="25" t="s">
        <v>721</v>
      </c>
      <c r="K95" s="25" t="s">
        <v>585</v>
      </c>
      <c r="L95" s="25" t="s">
        <v>585</v>
      </c>
      <c r="M95" s="21"/>
      <c r="N95" s="26">
        <v>9.0999999999999998E-2</v>
      </c>
      <c r="O95" s="27">
        <v>1555</v>
      </c>
      <c r="P95" s="23">
        <v>3.56</v>
      </c>
      <c r="Q95" s="23">
        <v>1085</v>
      </c>
      <c r="R95" s="22">
        <f t="shared" si="26"/>
        <v>23</v>
      </c>
      <c r="S95" s="22">
        <f t="shared" si="24"/>
        <v>76.442399999999992</v>
      </c>
      <c r="T95" s="22">
        <f>S95-10</f>
        <v>66.442399999999992</v>
      </c>
      <c r="U95" s="22">
        <f>S95-20</f>
        <v>56.442399999999992</v>
      </c>
      <c r="V95" s="23" t="s">
        <v>904</v>
      </c>
      <c r="W95" s="23" t="s">
        <v>901</v>
      </c>
      <c r="X95" s="2" t="s">
        <v>112</v>
      </c>
      <c r="Y95">
        <f t="shared" si="30"/>
        <v>1</v>
      </c>
    </row>
    <row r="96" spans="1:25" x14ac:dyDescent="0.15">
      <c r="A96" s="21" t="str">
        <f>IF($D$14&gt;=74,"MUST APPLY","")</f>
        <v/>
      </c>
      <c r="B96" s="22" t="str">
        <f t="shared" si="27"/>
        <v>$$$</v>
      </c>
      <c r="C96" s="22" t="str">
        <f t="shared" si="31"/>
        <v/>
      </c>
      <c r="D96" s="28" t="s">
        <v>113</v>
      </c>
      <c r="E96" s="23" t="s">
        <v>114</v>
      </c>
      <c r="F96" s="12">
        <v>0.81735985533453892</v>
      </c>
      <c r="G96" s="12">
        <v>0.89966666666666661</v>
      </c>
      <c r="H96" s="24">
        <v>5414.5</v>
      </c>
      <c r="I96" s="24" t="str">
        <f t="shared" si="28"/>
        <v>Huge</v>
      </c>
      <c r="J96" s="29" t="s">
        <v>722</v>
      </c>
      <c r="K96" s="29" t="s">
        <v>585</v>
      </c>
      <c r="L96" s="25" t="s">
        <v>585</v>
      </c>
      <c r="M96" s="21"/>
      <c r="N96" s="26">
        <v>8.6999999999999994E-2</v>
      </c>
      <c r="O96" s="27">
        <v>26828</v>
      </c>
      <c r="P96" s="23">
        <v>3.79</v>
      </c>
      <c r="Q96" s="23">
        <v>1280</v>
      </c>
      <c r="R96" s="22">
        <f t="shared" si="26"/>
        <v>28</v>
      </c>
      <c r="S96" s="22">
        <f t="shared" si="24"/>
        <v>86.261400000000009</v>
      </c>
      <c r="T96" s="22">
        <f t="shared" ref="T96:T101" si="32">S96-7</f>
        <v>79.261400000000009</v>
      </c>
      <c r="U96" s="22">
        <f t="shared" ref="U96:U101" si="33">S96-15</f>
        <v>71.261400000000009</v>
      </c>
      <c r="V96" s="23" t="s">
        <v>902</v>
      </c>
      <c r="W96" s="23" t="s">
        <v>903</v>
      </c>
      <c r="X96" s="35" t="s">
        <v>113</v>
      </c>
      <c r="Y96">
        <f t="shared" si="30"/>
        <v>1</v>
      </c>
    </row>
    <row r="97" spans="1:25" x14ac:dyDescent="0.15">
      <c r="A97" s="21"/>
      <c r="B97" s="22" t="str">
        <f t="shared" si="27"/>
        <v/>
      </c>
      <c r="C97" s="22" t="str">
        <f t="shared" si="31"/>
        <v/>
      </c>
      <c r="D97" s="21" t="s">
        <v>115</v>
      </c>
      <c r="E97" s="23" t="s">
        <v>89</v>
      </c>
      <c r="F97" s="12">
        <v>0.81720430107526887</v>
      </c>
      <c r="G97" s="12">
        <v>0.79266666666666674</v>
      </c>
      <c r="H97" s="24">
        <v>14325.25</v>
      </c>
      <c r="I97" s="24" t="str">
        <f t="shared" si="28"/>
        <v>Small</v>
      </c>
      <c r="J97" s="25" t="s">
        <v>723</v>
      </c>
      <c r="K97" s="25" t="s">
        <v>586</v>
      </c>
      <c r="L97" s="25" t="s">
        <v>585</v>
      </c>
      <c r="M97" s="21"/>
      <c r="N97" s="26">
        <v>0.16400000000000001</v>
      </c>
      <c r="O97" s="27">
        <v>2306</v>
      </c>
      <c r="P97" s="23">
        <v>3.5</v>
      </c>
      <c r="Q97" s="23">
        <v>1160</v>
      </c>
      <c r="R97" s="22">
        <f t="shared" si="26"/>
        <v>25</v>
      </c>
      <c r="S97" s="22">
        <f t="shared" si="24"/>
        <v>78.47</v>
      </c>
      <c r="T97" s="22">
        <f t="shared" si="32"/>
        <v>71.47</v>
      </c>
      <c r="U97" s="22">
        <f t="shared" si="33"/>
        <v>63.47</v>
      </c>
      <c r="V97" s="23" t="s">
        <v>902</v>
      </c>
      <c r="W97" s="23" t="s">
        <v>901</v>
      </c>
      <c r="X97" s="2" t="s">
        <v>115</v>
      </c>
      <c r="Y97">
        <f t="shared" si="30"/>
        <v>1</v>
      </c>
    </row>
    <row r="98" spans="1:25" x14ac:dyDescent="0.15">
      <c r="A98" s="21"/>
      <c r="B98" s="22" t="str">
        <f t="shared" si="27"/>
        <v/>
      </c>
      <c r="C98" s="22" t="str">
        <f t="shared" si="31"/>
        <v/>
      </c>
      <c r="D98" s="21" t="s">
        <v>116</v>
      </c>
      <c r="E98" s="23" t="s">
        <v>69</v>
      </c>
      <c r="F98" s="12">
        <v>0.81147540983606559</v>
      </c>
      <c r="G98" s="12">
        <v>0.80666666666666664</v>
      </c>
      <c r="H98" s="24">
        <v>16242.25</v>
      </c>
      <c r="I98" s="24" t="str">
        <f t="shared" si="28"/>
        <v>Small</v>
      </c>
      <c r="J98" s="25" t="s">
        <v>802</v>
      </c>
      <c r="K98" s="25" t="s">
        <v>585</v>
      </c>
      <c r="L98" s="25" t="s">
        <v>585</v>
      </c>
      <c r="M98" s="21"/>
      <c r="N98" s="26">
        <v>0.21199999999999999</v>
      </c>
      <c r="O98" s="27">
        <v>3191</v>
      </c>
      <c r="P98" s="23">
        <v>3.65</v>
      </c>
      <c r="Q98" s="23">
        <v>1115</v>
      </c>
      <c r="R98" s="22">
        <f t="shared" si="26"/>
        <v>24</v>
      </c>
      <c r="S98" s="22">
        <f t="shared" si="24"/>
        <v>78.956199999999995</v>
      </c>
      <c r="T98" s="22">
        <f t="shared" si="32"/>
        <v>71.956199999999995</v>
      </c>
      <c r="U98" s="22">
        <f t="shared" si="33"/>
        <v>63.956199999999995</v>
      </c>
      <c r="V98" s="23" t="s">
        <v>902</v>
      </c>
      <c r="W98" s="23" t="s">
        <v>901</v>
      </c>
      <c r="X98" s="2" t="s">
        <v>116</v>
      </c>
      <c r="Y98">
        <f t="shared" si="30"/>
        <v>1</v>
      </c>
    </row>
    <row r="99" spans="1:25" x14ac:dyDescent="0.15">
      <c r="A99" s="21"/>
      <c r="B99" s="22" t="str">
        <f t="shared" si="27"/>
        <v/>
      </c>
      <c r="C99" s="22" t="str">
        <f t="shared" si="31"/>
        <v/>
      </c>
      <c r="D99" s="21" t="s">
        <v>117</v>
      </c>
      <c r="E99" s="23" t="s">
        <v>71</v>
      </c>
      <c r="F99" s="12">
        <v>0.81127450980392157</v>
      </c>
      <c r="G99" s="12">
        <v>0.83799999999999997</v>
      </c>
      <c r="H99" s="24">
        <v>22901.25</v>
      </c>
      <c r="I99" s="24" t="str">
        <f t="shared" si="28"/>
        <v>Large</v>
      </c>
      <c r="J99" s="25" t="s">
        <v>907</v>
      </c>
      <c r="K99" s="25" t="s">
        <v>585</v>
      </c>
      <c r="L99" s="25" t="s">
        <v>585</v>
      </c>
      <c r="M99" s="21"/>
      <c r="N99" s="26">
        <v>0.115</v>
      </c>
      <c r="O99" s="27">
        <v>17195</v>
      </c>
      <c r="P99" s="23">
        <v>3.53</v>
      </c>
      <c r="Q99" s="23">
        <v>1175</v>
      </c>
      <c r="R99" s="22">
        <f t="shared" si="26"/>
        <v>26</v>
      </c>
      <c r="S99" s="22">
        <f t="shared" si="24"/>
        <v>80.233800000000002</v>
      </c>
      <c r="T99" s="22">
        <f t="shared" si="32"/>
        <v>73.233800000000002</v>
      </c>
      <c r="U99" s="22">
        <f t="shared" si="33"/>
        <v>65.233800000000002</v>
      </c>
      <c r="V99" s="23" t="s">
        <v>902</v>
      </c>
      <c r="W99" s="23" t="s">
        <v>901</v>
      </c>
      <c r="X99" s="2" t="s">
        <v>117</v>
      </c>
      <c r="Y99">
        <f t="shared" si="30"/>
        <v>1</v>
      </c>
    </row>
    <row r="100" spans="1:25" x14ac:dyDescent="0.15">
      <c r="A100" s="21"/>
      <c r="B100" s="22" t="str">
        <f t="shared" si="27"/>
        <v/>
      </c>
      <c r="C100" s="22" t="str">
        <f t="shared" si="31"/>
        <v/>
      </c>
      <c r="D100" s="21" t="s">
        <v>58</v>
      </c>
      <c r="E100" s="23" t="s">
        <v>71</v>
      </c>
      <c r="F100" s="12">
        <v>0.80952380952380953</v>
      </c>
      <c r="G100" s="12">
        <v>0.8666666666666667</v>
      </c>
      <c r="H100" s="24">
        <v>17987</v>
      </c>
      <c r="I100" s="24" t="str">
        <f t="shared" si="28"/>
        <v>Mid</v>
      </c>
      <c r="J100" s="25" t="s">
        <v>908</v>
      </c>
      <c r="K100" s="25" t="s">
        <v>585</v>
      </c>
      <c r="L100" s="25" t="s">
        <v>585</v>
      </c>
      <c r="M100" s="21"/>
      <c r="N100" s="26">
        <v>9.5000000000000001E-2</v>
      </c>
      <c r="O100" s="27">
        <v>4128</v>
      </c>
      <c r="P100" s="23" t="s">
        <v>644</v>
      </c>
      <c r="Q100" s="23">
        <v>1088</v>
      </c>
      <c r="R100" s="22">
        <f t="shared" si="26"/>
        <v>23</v>
      </c>
      <c r="S100" s="22">
        <v>78</v>
      </c>
      <c r="T100" s="22">
        <f t="shared" si="32"/>
        <v>71</v>
      </c>
      <c r="U100" s="22">
        <f t="shared" si="33"/>
        <v>63</v>
      </c>
      <c r="V100" s="23" t="s">
        <v>902</v>
      </c>
      <c r="W100" s="23" t="s">
        <v>901</v>
      </c>
      <c r="X100" s="2" t="s">
        <v>58</v>
      </c>
      <c r="Y100">
        <f t="shared" si="30"/>
        <v>1</v>
      </c>
    </row>
    <row r="101" spans="1:25" x14ac:dyDescent="0.15">
      <c r="A101" s="21"/>
      <c r="B101" s="22" t="str">
        <f t="shared" si="27"/>
        <v/>
      </c>
      <c r="C101" s="22" t="str">
        <f t="shared" si="31"/>
        <v/>
      </c>
      <c r="D101" s="21" t="s">
        <v>84</v>
      </c>
      <c r="E101" s="23" t="s">
        <v>167</v>
      </c>
      <c r="F101" s="12">
        <v>0.80808080808080807</v>
      </c>
      <c r="G101" s="12">
        <v>0.86266666666666669</v>
      </c>
      <c r="H101" s="24">
        <v>16755.75</v>
      </c>
      <c r="I101" s="24" t="str">
        <f t="shared" si="28"/>
        <v>Small</v>
      </c>
      <c r="J101" s="25" t="s">
        <v>909</v>
      </c>
      <c r="K101" s="25" t="s">
        <v>586</v>
      </c>
      <c r="L101" s="25" t="s">
        <v>585</v>
      </c>
      <c r="M101" s="21"/>
      <c r="N101" s="26">
        <v>7.0999999999999994E-2</v>
      </c>
      <c r="O101" s="27">
        <v>2389</v>
      </c>
      <c r="P101" s="23">
        <v>3.34</v>
      </c>
      <c r="Q101" s="23">
        <v>1135</v>
      </c>
      <c r="R101" s="22">
        <f t="shared" si="26"/>
        <v>25</v>
      </c>
      <c r="S101" s="22">
        <f>(P101*12.5)+(R101*1.3888)</f>
        <v>76.47</v>
      </c>
      <c r="T101" s="22">
        <f t="shared" si="32"/>
        <v>69.47</v>
      </c>
      <c r="U101" s="22">
        <f t="shared" si="33"/>
        <v>61.47</v>
      </c>
      <c r="V101" s="23" t="s">
        <v>902</v>
      </c>
      <c r="W101" s="23" t="s">
        <v>901</v>
      </c>
      <c r="X101" s="2" t="s">
        <v>84</v>
      </c>
      <c r="Y101">
        <f t="shared" si="30"/>
        <v>1</v>
      </c>
    </row>
    <row r="102" spans="1:25" x14ac:dyDescent="0.15">
      <c r="A102" s="21"/>
      <c r="B102" s="22" t="str">
        <f t="shared" si="27"/>
        <v>$</v>
      </c>
      <c r="C102" s="22" t="str">
        <f>IF(AND($D$14&gt;=T102,$D$14&lt;=(S102+5)),"MATCH",IF(AND($D$14&gt;=U102,$D$14&lt;T102),"REACH",IF(AND($D$14&gt;(S102+5),$D$14&lt;(S102+10)),"SAFETY","")))</f>
        <v/>
      </c>
      <c r="D102" s="22" t="s">
        <v>85</v>
      </c>
      <c r="E102" s="23" t="s">
        <v>224</v>
      </c>
      <c r="F102" s="12">
        <v>0.80519480519480524</v>
      </c>
      <c r="G102" s="12">
        <v>0.88233333333333341</v>
      </c>
      <c r="H102" s="24">
        <v>11372.25</v>
      </c>
      <c r="I102" s="24" t="str">
        <f t="shared" si="28"/>
        <v>Small</v>
      </c>
      <c r="J102" s="25" t="s">
        <v>541</v>
      </c>
      <c r="K102" s="25" t="s">
        <v>586</v>
      </c>
      <c r="L102" s="25" t="s">
        <v>586</v>
      </c>
      <c r="M102" s="21"/>
      <c r="N102" s="26">
        <v>9.1999999999999998E-2</v>
      </c>
      <c r="O102" s="27">
        <v>2014</v>
      </c>
      <c r="P102" s="23" t="s">
        <v>644</v>
      </c>
      <c r="Q102" s="23"/>
      <c r="R102" s="22"/>
      <c r="S102" s="22">
        <v>87</v>
      </c>
      <c r="T102" s="22">
        <f>S102-5</f>
        <v>82</v>
      </c>
      <c r="U102" s="22">
        <f>S102-10</f>
        <v>77</v>
      </c>
      <c r="V102" s="23" t="s">
        <v>74</v>
      </c>
      <c r="W102" s="23" t="s">
        <v>901</v>
      </c>
      <c r="X102" s="2" t="s">
        <v>85</v>
      </c>
      <c r="Y102">
        <f t="shared" si="30"/>
        <v>1</v>
      </c>
    </row>
    <row r="103" spans="1:25" x14ac:dyDescent="0.15">
      <c r="A103" s="21"/>
      <c r="B103" s="22" t="str">
        <f t="shared" si="27"/>
        <v/>
      </c>
      <c r="C103" s="22" t="str">
        <f>IF(AND($D$14&gt;=T103,$D$14&lt;=(S103)),"MATCH",IF(AND($D$14&gt;=U103,$D$14&lt;T103),"REACH",IF(AND($D$14&gt;S103,$D$14&lt;(S103+10)),"SAFETY","")))</f>
        <v/>
      </c>
      <c r="D103" s="21" t="s">
        <v>244</v>
      </c>
      <c r="E103" s="23" t="s">
        <v>165</v>
      </c>
      <c r="F103" s="12">
        <v>0.80198019801980203</v>
      </c>
      <c r="G103" s="12">
        <v>0.82100000000000006</v>
      </c>
      <c r="H103" s="24">
        <v>18054.25</v>
      </c>
      <c r="I103" s="24" t="str">
        <f t="shared" si="28"/>
        <v>Mid</v>
      </c>
      <c r="J103" s="25" t="s">
        <v>542</v>
      </c>
      <c r="K103" s="25" t="s">
        <v>585</v>
      </c>
      <c r="L103" s="25" t="s">
        <v>585</v>
      </c>
      <c r="M103" s="21"/>
      <c r="N103" s="26">
        <v>0.104</v>
      </c>
      <c r="O103" s="27">
        <v>5144</v>
      </c>
      <c r="P103" s="23">
        <v>3.96</v>
      </c>
      <c r="Q103" s="23">
        <v>1120</v>
      </c>
      <c r="R103" s="22">
        <f t="shared" ref="R103:R117" si="34">IF(Q103=1600,36,IF(Q103&gt;=1540,35,IF(Q103&gt;=1490,34,IF(Q103&gt;=1440,33,IF(Q103&gt;=1400,32,IF(Q103&gt;=1360,31,IF(Q103&gt;=1330,30,IF(Q103&gt;=1290,29,IF(Q103&gt;=1250,28,IF(Q103&gt;=1210,27,IF(Q103&gt;=1170,26,IF(Q103&gt;=1130,25,IF(Q103&gt;=1090,24,IF(Q103&gt;=1050,23,IF(Q103&gt;=1020,22,IF(Q103&gt;=980,21,IF(Q103&gt;=940,20,IF(Q103&gt;=900,19,IF(Q103&gt;=860,18,IF(Q103&gt;=820,17,IF(Q103&gt;=770,16,IF(Q103&gt;=720,15,IF(Q103&gt;=670,14,IF(Q103&gt;=620,13,IF(Q103&gt;=560,12,IF(Q103&gt;=510,11,""))))))))))))))))))))))))))</f>
        <v>24</v>
      </c>
      <c r="S103" s="22">
        <f t="shared" ref="S103:S110" si="35">(P103*12.5)+(R103*1.3888)</f>
        <v>82.831199999999995</v>
      </c>
      <c r="T103" s="22">
        <f>S103-7</f>
        <v>75.831199999999995</v>
      </c>
      <c r="U103" s="22">
        <f>S103-15</f>
        <v>67.831199999999995</v>
      </c>
      <c r="V103" s="23" t="s">
        <v>902</v>
      </c>
      <c r="W103" s="23" t="s">
        <v>901</v>
      </c>
      <c r="X103" s="2" t="s">
        <v>244</v>
      </c>
      <c r="Y103">
        <f t="shared" si="30"/>
        <v>1</v>
      </c>
    </row>
    <row r="104" spans="1:25" x14ac:dyDescent="0.15">
      <c r="A104" s="21"/>
      <c r="B104" s="22" t="str">
        <f t="shared" si="27"/>
        <v/>
      </c>
      <c r="C104" s="22" t="str">
        <f>IF(AND($D$14&gt;=T104,$D$14&lt;=(S104)),"MATCH",IF(AND($D$14&gt;=U104,$D$14&lt;T104),"REACH",IF(AND($D$14&gt;S104,$D$14&lt;(S104+10)),"SAFETY","")))</f>
        <v>REACH</v>
      </c>
      <c r="D104" s="21" t="s">
        <v>245</v>
      </c>
      <c r="E104" s="23" t="s">
        <v>282</v>
      </c>
      <c r="F104" s="12">
        <v>0.80172413793103448</v>
      </c>
      <c r="G104" s="12">
        <v>0.76700000000000002</v>
      </c>
      <c r="H104" s="24">
        <v>24172.5</v>
      </c>
      <c r="I104" s="24" t="str">
        <f t="shared" si="28"/>
        <v>Mid</v>
      </c>
      <c r="J104" s="25" t="s">
        <v>543</v>
      </c>
      <c r="K104" s="25" t="s">
        <v>585</v>
      </c>
      <c r="L104" s="25" t="s">
        <v>585</v>
      </c>
      <c r="M104" s="21"/>
      <c r="N104" s="26">
        <v>0.108</v>
      </c>
      <c r="O104" s="27">
        <v>6079</v>
      </c>
      <c r="P104" s="23">
        <v>3.4</v>
      </c>
      <c r="Q104" s="23">
        <v>990</v>
      </c>
      <c r="R104" s="21">
        <f t="shared" si="34"/>
        <v>21</v>
      </c>
      <c r="S104" s="21">
        <f t="shared" si="35"/>
        <v>71.6648</v>
      </c>
      <c r="T104" s="22">
        <f>S104-10</f>
        <v>61.6648</v>
      </c>
      <c r="U104" s="22">
        <f>S104-20</f>
        <v>51.6648</v>
      </c>
      <c r="V104" s="21" t="s">
        <v>904</v>
      </c>
      <c r="W104" s="23" t="s">
        <v>901</v>
      </c>
      <c r="X104" s="2" t="s">
        <v>245</v>
      </c>
      <c r="Y104">
        <f t="shared" si="30"/>
        <v>1</v>
      </c>
    </row>
    <row r="105" spans="1:25" x14ac:dyDescent="0.15">
      <c r="A105" s="21"/>
      <c r="B105" s="22" t="str">
        <f t="shared" si="27"/>
        <v/>
      </c>
      <c r="C105" s="22" t="str">
        <f>IF(AND($D$14&gt;=T105,$D$14&lt;=(S105+5)),"MATCH",IF(AND($D$14&gt;=U105,$D$14&lt;T105),"REACH",IF(AND($D$14&gt;(S105+5),$D$14&lt;(S105+10)),"SAFETY","")))</f>
        <v/>
      </c>
      <c r="D105" s="22" t="s">
        <v>248</v>
      </c>
      <c r="E105" s="23" t="s">
        <v>28</v>
      </c>
      <c r="F105" s="12">
        <v>0.79520697167755994</v>
      </c>
      <c r="G105" s="12">
        <v>0.85766666666666669</v>
      </c>
      <c r="H105" s="24">
        <v>23102.25</v>
      </c>
      <c r="I105" s="24" t="str">
        <f t="shared" si="28"/>
        <v>Huge</v>
      </c>
      <c r="J105" s="25" t="s">
        <v>369</v>
      </c>
      <c r="K105" s="25" t="s">
        <v>586</v>
      </c>
      <c r="L105" s="25" t="s">
        <v>585</v>
      </c>
      <c r="M105" s="21"/>
      <c r="N105" s="26">
        <v>0.13400000000000001</v>
      </c>
      <c r="O105" s="27">
        <v>21443</v>
      </c>
      <c r="P105" s="23">
        <v>3.6</v>
      </c>
      <c r="Q105" s="23">
        <v>1260</v>
      </c>
      <c r="R105" s="22">
        <f t="shared" si="34"/>
        <v>28</v>
      </c>
      <c r="S105" s="22">
        <f t="shared" si="35"/>
        <v>83.886400000000009</v>
      </c>
      <c r="T105" s="22">
        <f>S105-5</f>
        <v>78.886400000000009</v>
      </c>
      <c r="U105" s="22">
        <f>S105-10</f>
        <v>73.886400000000009</v>
      </c>
      <c r="V105" s="23" t="s">
        <v>900</v>
      </c>
      <c r="W105" s="23" t="s">
        <v>901</v>
      </c>
      <c r="X105" s="2" t="s">
        <v>248</v>
      </c>
      <c r="Y105">
        <f t="shared" si="30"/>
        <v>1</v>
      </c>
    </row>
    <row r="106" spans="1:25" x14ac:dyDescent="0.15">
      <c r="A106" s="21"/>
      <c r="B106" s="22" t="s">
        <v>199</v>
      </c>
      <c r="C106" s="22" t="str">
        <f>IF(AND($D$14&gt;=T106,$D$14&lt;=(S106)),"MATCH",IF(AND($D$14&gt;=U106,$D$14&lt;T106),"REACH",IF(AND($D$14&gt;S106,$D$14&lt;(S106+10)),"SAFETY","")))</f>
        <v/>
      </c>
      <c r="D106" s="21" t="s">
        <v>249</v>
      </c>
      <c r="E106" s="23" t="s">
        <v>69</v>
      </c>
      <c r="F106" s="12">
        <v>0.79</v>
      </c>
      <c r="G106" s="12">
        <v>0.72566666666666668</v>
      </c>
      <c r="H106" s="24">
        <v>15721.75</v>
      </c>
      <c r="I106" s="24" t="str">
        <f t="shared" si="28"/>
        <v>Small</v>
      </c>
      <c r="J106" s="25" t="s">
        <v>370</v>
      </c>
      <c r="K106" s="25" t="s">
        <v>585</v>
      </c>
      <c r="L106" s="25" t="s">
        <v>586</v>
      </c>
      <c r="M106" s="21"/>
      <c r="N106" s="26">
        <v>0.126</v>
      </c>
      <c r="O106" s="27">
        <v>358</v>
      </c>
      <c r="P106" s="23">
        <v>3.71</v>
      </c>
      <c r="Q106" s="23">
        <v>1165</v>
      </c>
      <c r="R106" s="22">
        <f t="shared" si="34"/>
        <v>25</v>
      </c>
      <c r="S106" s="22">
        <f t="shared" si="35"/>
        <v>81.094999999999999</v>
      </c>
      <c r="T106" s="22">
        <f t="shared" ref="T106:T107" si="36">S106-7</f>
        <v>74.094999999999999</v>
      </c>
      <c r="U106" s="22">
        <f>S106-15</f>
        <v>66.094999999999999</v>
      </c>
      <c r="V106" s="23" t="s">
        <v>902</v>
      </c>
      <c r="W106" s="23" t="s">
        <v>901</v>
      </c>
      <c r="X106" s="2" t="s">
        <v>249</v>
      </c>
      <c r="Y106">
        <f t="shared" si="30"/>
        <v>1</v>
      </c>
    </row>
    <row r="107" spans="1:25" x14ac:dyDescent="0.15">
      <c r="A107" s="21"/>
      <c r="B107" s="22" t="str">
        <f t="shared" si="27"/>
        <v/>
      </c>
      <c r="C107" s="22" t="str">
        <f>IF(AND($D$14&gt;=T107,$D$14&lt;=(S107)),"MATCH",IF(AND($D$14&gt;=U107,$D$14&lt;T107),"REACH",IF(AND($D$14&gt;S107,$D$14&lt;(S107+10)),"SAFETY","")))</f>
        <v/>
      </c>
      <c r="D107" s="21" t="s">
        <v>250</v>
      </c>
      <c r="E107" s="23" t="s">
        <v>229</v>
      </c>
      <c r="F107" s="12">
        <v>0.78947368421052633</v>
      </c>
      <c r="G107" s="12">
        <v>0.81300000000000006</v>
      </c>
      <c r="H107" s="24">
        <v>17290.75</v>
      </c>
      <c r="I107" s="24" t="str">
        <f t="shared" si="28"/>
        <v>Mid</v>
      </c>
      <c r="J107" s="25" t="s">
        <v>371</v>
      </c>
      <c r="K107" s="25" t="s">
        <v>585</v>
      </c>
      <c r="L107" s="25" t="s">
        <v>585</v>
      </c>
      <c r="M107" s="21"/>
      <c r="N107" s="26">
        <v>8.6999999999999994E-2</v>
      </c>
      <c r="O107" s="27">
        <v>4798</v>
      </c>
      <c r="P107" s="23">
        <v>3.74</v>
      </c>
      <c r="Q107" s="23">
        <v>1150</v>
      </c>
      <c r="R107" s="22">
        <f t="shared" si="34"/>
        <v>25</v>
      </c>
      <c r="S107" s="22">
        <f t="shared" si="35"/>
        <v>81.47</v>
      </c>
      <c r="T107" s="22">
        <f t="shared" si="36"/>
        <v>74.47</v>
      </c>
      <c r="U107" s="22">
        <f>S107-15</f>
        <v>66.47</v>
      </c>
      <c r="V107" s="23" t="s">
        <v>902</v>
      </c>
      <c r="W107" s="23" t="s">
        <v>901</v>
      </c>
      <c r="X107" s="2" t="s">
        <v>250</v>
      </c>
      <c r="Y107">
        <f t="shared" si="30"/>
        <v>1</v>
      </c>
    </row>
    <row r="108" spans="1:25" x14ac:dyDescent="0.15">
      <c r="A108" s="21"/>
      <c r="B108" s="22" t="str">
        <f t="shared" si="27"/>
        <v/>
      </c>
      <c r="C108" s="22" t="str">
        <f>IF(AND($D$14&gt;=T108,$D$14&lt;=(S108)),"MATCH",IF(AND($D$14&gt;=U108,$D$14&lt;T108),"REACH",IF(AND($D$14&gt;S108,$D$14&lt;(S108+10)),"SAFETY","")))</f>
        <v>REACH</v>
      </c>
      <c r="D108" s="21" t="s">
        <v>411</v>
      </c>
      <c r="E108" s="23" t="s">
        <v>73</v>
      </c>
      <c r="F108" s="12">
        <v>0.78787878787878785</v>
      </c>
      <c r="G108" s="12">
        <v>0.80066666666666675</v>
      </c>
      <c r="H108" s="24">
        <v>17528</v>
      </c>
      <c r="I108" s="24" t="str">
        <f t="shared" si="28"/>
        <v>Small</v>
      </c>
      <c r="J108" s="25" t="s">
        <v>372</v>
      </c>
      <c r="K108" s="25" t="s">
        <v>585</v>
      </c>
      <c r="L108" s="25" t="s">
        <v>585</v>
      </c>
      <c r="M108" s="21"/>
      <c r="N108" s="26">
        <v>4.7E-2</v>
      </c>
      <c r="O108" s="27">
        <v>1981</v>
      </c>
      <c r="P108" s="23">
        <v>3.5</v>
      </c>
      <c r="Q108" s="23">
        <v>1050</v>
      </c>
      <c r="R108" s="22">
        <f t="shared" si="34"/>
        <v>23</v>
      </c>
      <c r="S108" s="22">
        <f t="shared" si="35"/>
        <v>75.692399999999992</v>
      </c>
      <c r="T108" s="22">
        <f>S108-10</f>
        <v>65.692399999999992</v>
      </c>
      <c r="U108" s="22">
        <f>S108-20</f>
        <v>55.692399999999992</v>
      </c>
      <c r="V108" s="21" t="s">
        <v>904</v>
      </c>
      <c r="W108" s="23" t="s">
        <v>901</v>
      </c>
      <c r="X108" s="2" t="s">
        <v>411</v>
      </c>
      <c r="Y108">
        <f t="shared" si="30"/>
        <v>1</v>
      </c>
    </row>
    <row r="109" spans="1:25" x14ac:dyDescent="0.15">
      <c r="A109" s="21"/>
      <c r="B109" s="22" t="str">
        <f t="shared" si="27"/>
        <v/>
      </c>
      <c r="C109" s="22" t="str">
        <f>IF(AND($D$14&gt;=T109,$D$14&lt;=(S109)),"MATCH",IF(AND($D$14&gt;=U109,$D$14&lt;T109),"REACH",IF(AND($D$14&gt;S109,$D$14&lt;(S109+10)),"SAFETY","")))</f>
        <v/>
      </c>
      <c r="D109" s="21" t="s">
        <v>251</v>
      </c>
      <c r="E109" s="23" t="s">
        <v>71</v>
      </c>
      <c r="F109" s="12">
        <v>0.7857142857142857</v>
      </c>
      <c r="G109" s="12">
        <v>0.80999999999999994</v>
      </c>
      <c r="H109" s="24">
        <v>24468</v>
      </c>
      <c r="I109" s="24" t="str">
        <f t="shared" si="28"/>
        <v>Small</v>
      </c>
      <c r="J109" s="25" t="s">
        <v>373</v>
      </c>
      <c r="K109" s="25" t="s">
        <v>585</v>
      </c>
      <c r="L109" s="25" t="s">
        <v>585</v>
      </c>
      <c r="M109" s="21"/>
      <c r="N109" s="26">
        <v>0.126</v>
      </c>
      <c r="O109" s="27">
        <v>3560</v>
      </c>
      <c r="P109" s="23">
        <v>3.63</v>
      </c>
      <c r="Q109" s="23">
        <v>1125</v>
      </c>
      <c r="R109" s="22">
        <f t="shared" si="34"/>
        <v>24</v>
      </c>
      <c r="S109" s="22">
        <f t="shared" si="35"/>
        <v>78.706199999999995</v>
      </c>
      <c r="T109" s="22">
        <f t="shared" ref="T109:T110" si="37">S109-7</f>
        <v>71.706199999999995</v>
      </c>
      <c r="U109" s="22">
        <f>S109-15</f>
        <v>63.706199999999995</v>
      </c>
      <c r="V109" s="23" t="s">
        <v>902</v>
      </c>
      <c r="W109" s="23" t="s">
        <v>901</v>
      </c>
      <c r="X109" s="2" t="s">
        <v>251</v>
      </c>
      <c r="Y109">
        <f t="shared" si="30"/>
        <v>1</v>
      </c>
    </row>
    <row r="110" spans="1:25" x14ac:dyDescent="0.15">
      <c r="A110" s="21"/>
      <c r="B110" s="22" t="str">
        <f t="shared" si="27"/>
        <v>$$</v>
      </c>
      <c r="C110" s="22" t="str">
        <f>IF(AND($D$14&gt;=T110,$D$14&lt;=(S110)),"MATCH",IF(AND($D$14&gt;=U110,$D$14&lt;T110),"REACH",IF(AND($D$14&gt;S110,$D$14&lt;(S110+10)),"SAFETY","")))</f>
        <v/>
      </c>
      <c r="D110" s="30" t="s">
        <v>252</v>
      </c>
      <c r="E110" s="23" t="s">
        <v>253</v>
      </c>
      <c r="F110" s="12">
        <v>0.7846153846153846</v>
      </c>
      <c r="G110" s="12">
        <v>0.88600000000000001</v>
      </c>
      <c r="H110" s="24">
        <v>7964.25</v>
      </c>
      <c r="I110" s="24" t="str">
        <f t="shared" si="28"/>
        <v>Small</v>
      </c>
      <c r="J110" s="25" t="s">
        <v>374</v>
      </c>
      <c r="K110" s="25" t="s">
        <v>585</v>
      </c>
      <c r="L110" s="25" t="s">
        <v>586</v>
      </c>
      <c r="M110" s="21"/>
      <c r="N110" s="26">
        <v>0.13900000000000001</v>
      </c>
      <c r="O110" s="27">
        <v>1662</v>
      </c>
      <c r="P110" s="23">
        <v>3.7</v>
      </c>
      <c r="Q110" s="23">
        <v>1220</v>
      </c>
      <c r="R110" s="22">
        <f t="shared" si="34"/>
        <v>27</v>
      </c>
      <c r="S110" s="21">
        <f t="shared" si="35"/>
        <v>83.747600000000006</v>
      </c>
      <c r="T110" s="22">
        <f t="shared" si="37"/>
        <v>76.747600000000006</v>
      </c>
      <c r="U110" s="22">
        <f>S110-15</f>
        <v>68.747600000000006</v>
      </c>
      <c r="V110" s="23" t="s">
        <v>902</v>
      </c>
      <c r="W110" s="23" t="s">
        <v>901</v>
      </c>
      <c r="X110" s="2" t="s">
        <v>252</v>
      </c>
      <c r="Y110">
        <f t="shared" si="30"/>
        <v>1</v>
      </c>
    </row>
    <row r="111" spans="1:25" x14ac:dyDescent="0.15">
      <c r="A111" s="21"/>
      <c r="B111" s="22" t="str">
        <f t="shared" si="27"/>
        <v/>
      </c>
      <c r="C111" s="22" t="str">
        <f>IF(AND($D$14&gt;=T111,$D$14&lt;=(S111+5)),"MATCH",IF(AND($D$14&gt;=U111,$D$14&lt;T111),"REACH",IF(AND($D$14&gt;(S111+5),$D$14&lt;(S111+10)),"SAFETY","")))</f>
        <v/>
      </c>
      <c r="D111" s="25" t="s">
        <v>254</v>
      </c>
      <c r="E111" s="23" t="s">
        <v>71</v>
      </c>
      <c r="F111" s="12">
        <v>0.78378378378378377</v>
      </c>
      <c r="G111" s="12">
        <v>0.84766666666666668</v>
      </c>
      <c r="H111" s="24">
        <v>13754</v>
      </c>
      <c r="I111" s="24" t="str">
        <f t="shared" si="28"/>
        <v>Small</v>
      </c>
      <c r="J111" s="25" t="s">
        <v>375</v>
      </c>
      <c r="K111" s="25" t="s">
        <v>586</v>
      </c>
      <c r="L111" s="25" t="s">
        <v>586</v>
      </c>
      <c r="M111" s="21"/>
      <c r="N111" s="26">
        <v>0.129</v>
      </c>
      <c r="O111" s="27">
        <v>2616</v>
      </c>
      <c r="P111" s="23">
        <v>3.88</v>
      </c>
      <c r="Q111" s="23"/>
      <c r="R111" s="22" t="str">
        <f t="shared" si="34"/>
        <v/>
      </c>
      <c r="S111" s="22">
        <v>87</v>
      </c>
      <c r="T111" s="22">
        <f>S111-5</f>
        <v>82</v>
      </c>
      <c r="U111" s="22">
        <f>S111-10</f>
        <v>77</v>
      </c>
      <c r="V111" s="23" t="s">
        <v>900</v>
      </c>
      <c r="W111" s="23" t="s">
        <v>901</v>
      </c>
      <c r="X111" s="2" t="s">
        <v>254</v>
      </c>
      <c r="Y111">
        <f t="shared" si="30"/>
        <v>1</v>
      </c>
    </row>
    <row r="112" spans="1:25" x14ac:dyDescent="0.15">
      <c r="A112" s="21"/>
      <c r="B112" s="22" t="str">
        <f t="shared" si="27"/>
        <v/>
      </c>
      <c r="C112" s="22" t="str">
        <f>IF(AND($D$14&gt;=T112,$D$14&lt;=(S112)),"MATCH",IF(AND($D$14&gt;=U112,$D$14&lt;T112),"REACH",IF(AND($D$14&gt;S112,$D$14&lt;(S112+10)),"SAFETY","")))</f>
        <v/>
      </c>
      <c r="D112" s="21" t="s">
        <v>255</v>
      </c>
      <c r="E112" s="23" t="s">
        <v>28</v>
      </c>
      <c r="F112" s="12">
        <v>0.77960526315789469</v>
      </c>
      <c r="G112" s="12">
        <v>0.79700000000000004</v>
      </c>
      <c r="H112" s="24">
        <v>20722.75</v>
      </c>
      <c r="I112" s="24" t="str">
        <f t="shared" si="28"/>
        <v>Mid</v>
      </c>
      <c r="J112" s="25" t="s">
        <v>376</v>
      </c>
      <c r="K112" s="25" t="s">
        <v>585</v>
      </c>
      <c r="L112" s="25" t="s">
        <v>585</v>
      </c>
      <c r="M112" s="21"/>
      <c r="N112" s="26">
        <v>0.184</v>
      </c>
      <c r="O112" s="27">
        <v>8017</v>
      </c>
      <c r="P112" s="23">
        <v>3.52</v>
      </c>
      <c r="Q112" s="23">
        <v>1145</v>
      </c>
      <c r="R112" s="22">
        <f t="shared" si="34"/>
        <v>25</v>
      </c>
      <c r="S112" s="22">
        <f t="shared" ref="S112:S117" si="38">(P112*12.5)+(R112*1.3888)</f>
        <v>78.72</v>
      </c>
      <c r="T112" s="22">
        <f t="shared" ref="T112" si="39">S112-7</f>
        <v>71.72</v>
      </c>
      <c r="U112" s="22">
        <f>S112-15</f>
        <v>63.72</v>
      </c>
      <c r="V112" s="23" t="s">
        <v>902</v>
      </c>
      <c r="W112" s="23" t="s">
        <v>901</v>
      </c>
      <c r="X112" s="2" t="s">
        <v>255</v>
      </c>
      <c r="Y112">
        <f t="shared" si="30"/>
        <v>1</v>
      </c>
    </row>
    <row r="113" spans="1:25" x14ac:dyDescent="0.15">
      <c r="A113" s="21"/>
      <c r="B113" s="22" t="str">
        <f t="shared" si="27"/>
        <v/>
      </c>
      <c r="C113" s="22" t="str">
        <f>IF(AND($D$14&gt;=T113,$D$14&lt;=(S113)),"MATCH",IF(AND($D$14&gt;=U113,$D$14&lt;T113),"REACH",IF(AND($D$14&gt;S113,$D$14&lt;(S113+10)),"SAFETY","")))</f>
        <v>REACH</v>
      </c>
      <c r="D113" s="21" t="s">
        <v>256</v>
      </c>
      <c r="E113" s="23" t="s">
        <v>169</v>
      </c>
      <c r="F113" s="12">
        <v>0.77777777777777779</v>
      </c>
      <c r="G113" s="12">
        <v>0.77933333333333332</v>
      </c>
      <c r="H113" s="24">
        <v>23979.5</v>
      </c>
      <c r="I113" s="24" t="str">
        <f t="shared" si="28"/>
        <v>Small</v>
      </c>
      <c r="J113" s="25" t="s">
        <v>377</v>
      </c>
      <c r="K113" s="25" t="s">
        <v>586</v>
      </c>
      <c r="L113" s="25" t="s">
        <v>585</v>
      </c>
      <c r="M113" s="21"/>
      <c r="N113" s="26">
        <v>9.8000000000000004E-2</v>
      </c>
      <c r="O113" s="27">
        <v>3253</v>
      </c>
      <c r="P113" s="23">
        <v>3.3</v>
      </c>
      <c r="Q113" s="23">
        <v>1028</v>
      </c>
      <c r="R113" s="22">
        <f t="shared" si="34"/>
        <v>22</v>
      </c>
      <c r="S113" s="22">
        <f t="shared" si="38"/>
        <v>71.803600000000003</v>
      </c>
      <c r="T113" s="22">
        <f>S113-10</f>
        <v>61.803600000000003</v>
      </c>
      <c r="U113" s="22">
        <f>S113-20</f>
        <v>51.803600000000003</v>
      </c>
      <c r="V113" s="23" t="s">
        <v>904</v>
      </c>
      <c r="W113" s="23" t="s">
        <v>901</v>
      </c>
      <c r="X113" s="2" t="s">
        <v>256</v>
      </c>
      <c r="Y113">
        <f t="shared" si="30"/>
        <v>1</v>
      </c>
    </row>
    <row r="114" spans="1:25" x14ac:dyDescent="0.15">
      <c r="A114" s="21"/>
      <c r="B114" s="22" t="str">
        <f t="shared" si="27"/>
        <v/>
      </c>
      <c r="C114" s="22" t="str">
        <f>IF(AND($D$14&gt;=T114,$D$14&lt;=(S114+5)),"MATCH",IF(AND($D$14&gt;=U114,$D$14&lt;T114),"REACH",IF(AND($D$14&gt;(S114+5),$D$14&lt;(S114+10)),"SAFETY","")))</f>
        <v/>
      </c>
      <c r="D114" s="22" t="s">
        <v>95</v>
      </c>
      <c r="E114" s="23" t="s">
        <v>67</v>
      </c>
      <c r="F114" s="12">
        <v>0.77272727272727271</v>
      </c>
      <c r="G114" s="12">
        <v>0.80433333333333346</v>
      </c>
      <c r="H114" s="24">
        <v>16371.75</v>
      </c>
      <c r="I114" s="24" t="str">
        <f t="shared" si="28"/>
        <v>Mid</v>
      </c>
      <c r="J114" s="25" t="s">
        <v>378</v>
      </c>
      <c r="K114" s="25" t="s">
        <v>585</v>
      </c>
      <c r="L114" s="25" t="s">
        <v>585</v>
      </c>
      <c r="M114" s="21"/>
      <c r="N114" s="26">
        <v>0.14599999999999999</v>
      </c>
      <c r="O114" s="27">
        <v>9967</v>
      </c>
      <c r="P114" s="23">
        <v>3.7</v>
      </c>
      <c r="Q114" s="23">
        <v>1200</v>
      </c>
      <c r="R114" s="22">
        <f t="shared" si="34"/>
        <v>26</v>
      </c>
      <c r="S114" s="22">
        <f t="shared" si="38"/>
        <v>82.358800000000002</v>
      </c>
      <c r="T114" s="22">
        <f>S114-5</f>
        <v>77.358800000000002</v>
      </c>
      <c r="U114" s="22">
        <f>S114-10</f>
        <v>72.358800000000002</v>
      </c>
      <c r="V114" s="23" t="s">
        <v>900</v>
      </c>
      <c r="W114" s="23" t="s">
        <v>901</v>
      </c>
      <c r="X114" s="2" t="s">
        <v>95</v>
      </c>
      <c r="Y114">
        <f t="shared" si="30"/>
        <v>1</v>
      </c>
    </row>
    <row r="115" spans="1:25" x14ac:dyDescent="0.15">
      <c r="A115" s="21"/>
      <c r="B115" s="22" t="str">
        <f t="shared" si="27"/>
        <v>$$</v>
      </c>
      <c r="C115" s="22" t="str">
        <f>IF(AND($D$14&gt;=T115,$D$14&lt;=(S115)),"MATCH",IF(AND($D$14&gt;=U115,$D$14&lt;T115),"REACH",IF(AND($D$14&gt;S115,$D$14&lt;(S115+10)),"SAFETY","")))</f>
        <v/>
      </c>
      <c r="D115" s="21" t="s">
        <v>96</v>
      </c>
      <c r="E115" s="23" t="s">
        <v>282</v>
      </c>
      <c r="F115" s="12">
        <v>0.7722772277227723</v>
      </c>
      <c r="G115" s="12">
        <v>0.84966666666666668</v>
      </c>
      <c r="H115" s="24">
        <v>8068.25</v>
      </c>
      <c r="I115" s="24" t="str">
        <f t="shared" si="28"/>
        <v>Small</v>
      </c>
      <c r="J115" s="25" t="s">
        <v>545</v>
      </c>
      <c r="K115" s="25" t="s">
        <v>586</v>
      </c>
      <c r="L115" s="25" t="s">
        <v>586</v>
      </c>
      <c r="M115" s="21"/>
      <c r="N115" s="26">
        <v>0.13900000000000001</v>
      </c>
      <c r="O115" s="27">
        <v>2232</v>
      </c>
      <c r="P115" s="23">
        <v>3.7</v>
      </c>
      <c r="Q115" s="23">
        <v>1175</v>
      </c>
      <c r="R115" s="22">
        <f t="shared" si="34"/>
        <v>26</v>
      </c>
      <c r="S115" s="22">
        <f t="shared" si="38"/>
        <v>82.358800000000002</v>
      </c>
      <c r="T115" s="22">
        <f>S115-7</f>
        <v>75.358800000000002</v>
      </c>
      <c r="U115" s="22">
        <f>S115-15</f>
        <v>67.358800000000002</v>
      </c>
      <c r="V115" s="23" t="s">
        <v>902</v>
      </c>
      <c r="W115" s="23" t="s">
        <v>901</v>
      </c>
      <c r="X115" s="2" t="s">
        <v>96</v>
      </c>
      <c r="Y115">
        <f t="shared" si="30"/>
        <v>1</v>
      </c>
    </row>
    <row r="116" spans="1:25" x14ac:dyDescent="0.15">
      <c r="A116" s="21"/>
      <c r="B116" s="22" t="str">
        <f t="shared" si="27"/>
        <v>$$$</v>
      </c>
      <c r="C116" s="22" t="str">
        <f>IF(AND($D$14&gt;=T116,$D$14&lt;=(S116+5)),"MATCH",IF(AND($D$14&gt;=U116,$D$14&lt;T116),"REACH",IF(AND($D$14&gt;(S116+5),$D$14&lt;(S116+10)),"SAFETY","")))</f>
        <v/>
      </c>
      <c r="D116" s="22" t="s">
        <v>99</v>
      </c>
      <c r="E116" s="23" t="s">
        <v>171</v>
      </c>
      <c r="F116" s="12">
        <v>0.7678571428571429</v>
      </c>
      <c r="G116" s="12">
        <v>0.88700000000000001</v>
      </c>
      <c r="H116" s="24"/>
      <c r="I116" s="24" t="str">
        <f t="shared" si="28"/>
        <v>Mid</v>
      </c>
      <c r="J116" s="25"/>
      <c r="K116" s="25" t="s">
        <v>585</v>
      </c>
      <c r="L116" s="25" t="s">
        <v>585</v>
      </c>
      <c r="M116" s="21"/>
      <c r="N116" s="26">
        <v>0.19</v>
      </c>
      <c r="O116" s="27">
        <v>4576</v>
      </c>
      <c r="P116" s="23">
        <v>3.7</v>
      </c>
      <c r="Q116" s="23">
        <v>1170</v>
      </c>
      <c r="R116" s="22">
        <f t="shared" si="34"/>
        <v>26</v>
      </c>
      <c r="S116" s="22">
        <f t="shared" si="38"/>
        <v>82.358800000000002</v>
      </c>
      <c r="T116" s="22">
        <f>S116-5</f>
        <v>77.358800000000002</v>
      </c>
      <c r="U116" s="22">
        <f>S116-10</f>
        <v>72.358800000000002</v>
      </c>
      <c r="V116" s="23" t="s">
        <v>74</v>
      </c>
      <c r="W116" s="23" t="s">
        <v>903</v>
      </c>
      <c r="X116" s="2" t="s">
        <v>99</v>
      </c>
      <c r="Y116">
        <f t="shared" si="30"/>
        <v>1</v>
      </c>
    </row>
    <row r="117" spans="1:25" x14ac:dyDescent="0.15">
      <c r="A117" s="21"/>
      <c r="B117" s="22" t="s">
        <v>761</v>
      </c>
      <c r="C117" s="22" t="str">
        <f>IF(AND($D$14&gt;=T117,$D$14&lt;=(S117+5)),"MATCH",IF(AND($D$14&gt;=U117,$D$14&lt;T117),"REACH",IF(AND($D$14&gt;(S117+5),$D$14&lt;(S117+10)),"SAFETY","")))</f>
        <v/>
      </c>
      <c r="D117" s="22" t="s">
        <v>100</v>
      </c>
      <c r="E117" s="23" t="s">
        <v>26</v>
      </c>
      <c r="F117" s="12">
        <v>0.76315789473684215</v>
      </c>
      <c r="G117" s="12">
        <v>0.78633333333333333</v>
      </c>
      <c r="H117" s="24">
        <v>15752.5</v>
      </c>
      <c r="I117" s="24" t="str">
        <f t="shared" si="28"/>
        <v>Small</v>
      </c>
      <c r="J117" s="25" t="s">
        <v>546</v>
      </c>
      <c r="K117" s="25" t="s">
        <v>585</v>
      </c>
      <c r="L117" s="25" t="s">
        <v>585</v>
      </c>
      <c r="M117" s="21"/>
      <c r="N117" s="26">
        <v>9.9000000000000005E-2</v>
      </c>
      <c r="O117" s="27">
        <v>1821</v>
      </c>
      <c r="P117" s="23">
        <v>3.83</v>
      </c>
      <c r="Q117" s="23">
        <v>1185</v>
      </c>
      <c r="R117" s="22">
        <f t="shared" si="34"/>
        <v>26</v>
      </c>
      <c r="S117" s="22">
        <f t="shared" si="38"/>
        <v>83.983800000000002</v>
      </c>
      <c r="T117" s="22">
        <f>S117-7</f>
        <v>76.983800000000002</v>
      </c>
      <c r="U117" s="22">
        <f>S117-15</f>
        <v>68.983800000000002</v>
      </c>
      <c r="V117" s="23" t="s">
        <v>902</v>
      </c>
      <c r="W117" s="23" t="s">
        <v>901</v>
      </c>
      <c r="X117" s="2" t="s">
        <v>100</v>
      </c>
      <c r="Y117">
        <f t="shared" si="30"/>
        <v>1</v>
      </c>
    </row>
    <row r="118" spans="1:25" x14ac:dyDescent="0.15">
      <c r="A118" s="21"/>
      <c r="B118" s="22" t="str">
        <f t="shared" ref="B118:B127" si="40">IF(L118=1,"$$$",IF(AND(H118&lt;=13500,H118&gt;9500),"$",IF(AND(H118&lt;=9500,H118&gt;7500),"$$",IF(H118&lt;=7500,"$$$",""))))</f>
        <v>$</v>
      </c>
      <c r="C118" s="22" t="str">
        <f t="shared" ref="C118:C126" si="41">IF(AND($D$14&gt;=T118,$D$14&lt;=(S118)),"MATCH",IF(AND($D$14&gt;=U118,$D$14&lt;T118),"REACH",IF(AND($D$14&gt;S118,$D$14&lt;(S118+10)),"SAFETY","")))</f>
        <v/>
      </c>
      <c r="D118" s="21" t="s">
        <v>101</v>
      </c>
      <c r="E118" s="23" t="s">
        <v>28</v>
      </c>
      <c r="F118" s="12">
        <v>0.76190476190476186</v>
      </c>
      <c r="G118" s="12">
        <v>0.80933333333333335</v>
      </c>
      <c r="H118" s="24">
        <v>10822.75</v>
      </c>
      <c r="I118" s="24" t="str">
        <f t="shared" si="28"/>
        <v>Small</v>
      </c>
      <c r="J118" s="25" t="s">
        <v>547</v>
      </c>
      <c r="K118" s="25" t="s">
        <v>585</v>
      </c>
      <c r="L118" s="25" t="s">
        <v>585</v>
      </c>
      <c r="M118" s="21"/>
      <c r="N118" s="26">
        <v>7.0000000000000007E-2</v>
      </c>
      <c r="O118" s="27">
        <v>2344</v>
      </c>
      <c r="P118" s="23">
        <v>3.52</v>
      </c>
      <c r="Q118" s="23"/>
      <c r="R118" s="22"/>
      <c r="S118" s="22">
        <v>80</v>
      </c>
      <c r="T118" s="22">
        <f t="shared" ref="T118:T119" si="42">S118-7</f>
        <v>73</v>
      </c>
      <c r="U118" s="22">
        <f>S118-15</f>
        <v>65</v>
      </c>
      <c r="V118" s="23" t="s">
        <v>902</v>
      </c>
      <c r="W118" s="23" t="s">
        <v>901</v>
      </c>
      <c r="X118" s="2" t="s">
        <v>101</v>
      </c>
      <c r="Y118">
        <f t="shared" si="30"/>
        <v>1</v>
      </c>
    </row>
    <row r="119" spans="1:25" x14ac:dyDescent="0.15">
      <c r="A119" s="21"/>
      <c r="B119" s="22" t="str">
        <f t="shared" si="40"/>
        <v>$</v>
      </c>
      <c r="C119" s="22" t="str">
        <f t="shared" si="41"/>
        <v/>
      </c>
      <c r="D119" s="21" t="s">
        <v>102</v>
      </c>
      <c r="E119" s="23" t="s">
        <v>46</v>
      </c>
      <c r="F119" s="12">
        <v>0.759493670886076</v>
      </c>
      <c r="G119" s="12">
        <v>0.80599999999999994</v>
      </c>
      <c r="H119" s="24">
        <v>11839.25</v>
      </c>
      <c r="I119" s="24" t="str">
        <f t="shared" si="28"/>
        <v>Small</v>
      </c>
      <c r="J119" s="25" t="s">
        <v>548</v>
      </c>
      <c r="K119" s="25" t="s">
        <v>585</v>
      </c>
      <c r="L119" s="25" t="s">
        <v>585</v>
      </c>
      <c r="M119" s="21"/>
      <c r="N119" s="26">
        <v>0.06</v>
      </c>
      <c r="O119" s="27">
        <v>2497</v>
      </c>
      <c r="P119" s="23">
        <v>3.64</v>
      </c>
      <c r="Q119" s="23">
        <v>1145</v>
      </c>
      <c r="R119" s="22">
        <f>IF(Q119=1600,36,IF(Q119&gt;=1540,35,IF(Q119&gt;=1490,34,IF(Q119&gt;=1440,33,IF(Q119&gt;=1400,32,IF(Q119&gt;=1360,31,IF(Q119&gt;=1330,30,IF(Q119&gt;=1290,29,IF(Q119&gt;=1250,28,IF(Q119&gt;=1210,27,IF(Q119&gt;=1170,26,IF(Q119&gt;=1130,25,IF(Q119&gt;=1090,24,IF(Q119&gt;=1050,23,IF(Q119&gt;=1020,22,IF(Q119&gt;=980,21,IF(Q119&gt;=940,20,IF(Q119&gt;=900,19,IF(Q119&gt;=860,18,IF(Q119&gt;=820,17,IF(Q119&gt;=770,16,IF(Q119&gt;=720,15,IF(Q119&gt;=670,14,IF(Q119&gt;=620,13,IF(Q119&gt;=560,12,IF(Q119&gt;=510,11,""))))))))))))))))))))))))))</f>
        <v>25</v>
      </c>
      <c r="S119" s="22">
        <f t="shared" ref="S119:S126" si="43">(P119*12.5)+(R119*1.3888)</f>
        <v>80.22</v>
      </c>
      <c r="T119" s="22">
        <f t="shared" si="42"/>
        <v>73.22</v>
      </c>
      <c r="U119" s="22">
        <f>S119-15</f>
        <v>65.22</v>
      </c>
      <c r="V119" s="23" t="s">
        <v>902</v>
      </c>
      <c r="W119" s="23" t="s">
        <v>901</v>
      </c>
      <c r="X119" s="2" t="s">
        <v>102</v>
      </c>
      <c r="Y119">
        <f t="shared" si="30"/>
        <v>1</v>
      </c>
    </row>
    <row r="120" spans="1:25" x14ac:dyDescent="0.15">
      <c r="A120" s="21"/>
      <c r="B120" s="22" t="str">
        <f t="shared" si="40"/>
        <v/>
      </c>
      <c r="C120" s="22" t="str">
        <f t="shared" si="41"/>
        <v/>
      </c>
      <c r="D120" s="22" t="s">
        <v>103</v>
      </c>
      <c r="E120" s="23" t="s">
        <v>69</v>
      </c>
      <c r="F120" s="12">
        <v>0.7589285714285714</v>
      </c>
      <c r="G120" s="12">
        <v>0.77300000000000002</v>
      </c>
      <c r="H120" s="24">
        <v>24323</v>
      </c>
      <c r="I120" s="24" t="str">
        <f t="shared" si="28"/>
        <v>Mid</v>
      </c>
      <c r="J120" s="25" t="s">
        <v>738</v>
      </c>
      <c r="K120" s="25" t="s">
        <v>585</v>
      </c>
      <c r="L120" s="25" t="s">
        <v>585</v>
      </c>
      <c r="M120" s="21"/>
      <c r="N120" s="26">
        <v>0.26300000000000001</v>
      </c>
      <c r="O120" s="27">
        <v>5902</v>
      </c>
      <c r="P120" s="23">
        <v>3.71</v>
      </c>
      <c r="Q120" s="23">
        <v>1090</v>
      </c>
      <c r="R120" s="21">
        <f>IF(Q120=1600,36,IF(Q120&gt;=1540,35,IF(Q120&gt;=1490,34,IF(Q120&gt;=1440,33,IF(Q120&gt;=1400,32,IF(Q120&gt;=1360,31,IF(Q120&gt;=1330,30,IF(Q120&gt;=1290,29,IF(Q120&gt;=1250,28,IF(Q120&gt;=1210,27,IF(Q120&gt;=1170,26,IF(Q120&gt;=1130,25,IF(Q120&gt;=1090,24,IF(Q120&gt;=1050,23,IF(Q120&gt;=1020,22,IF(Q120&gt;=980,21,IF(Q120&gt;=940,20,IF(Q120&gt;=900,19,IF(Q120&gt;=860,18,IF(Q120&gt;=820,17,IF(Q120&gt;=770,16,IF(Q120&gt;=720,15,IF(Q120&gt;=670,14,IF(Q120&gt;=620,13,IF(Q120&gt;=560,12,IF(Q120&gt;=510,11,""))))))))))))))))))))))))))</f>
        <v>24</v>
      </c>
      <c r="S120" s="21">
        <f t="shared" si="43"/>
        <v>79.706199999999995</v>
      </c>
      <c r="T120" s="22">
        <f>S120-10</f>
        <v>69.706199999999995</v>
      </c>
      <c r="U120" s="22">
        <f>S120-20</f>
        <v>59.706199999999995</v>
      </c>
      <c r="V120" s="21" t="s">
        <v>904</v>
      </c>
      <c r="W120" s="23" t="s">
        <v>901</v>
      </c>
      <c r="X120" s="2" t="s">
        <v>103</v>
      </c>
      <c r="Y120">
        <f t="shared" si="30"/>
        <v>1</v>
      </c>
    </row>
    <row r="121" spans="1:25" x14ac:dyDescent="0.15">
      <c r="A121" s="21"/>
      <c r="B121" s="22" t="s">
        <v>199</v>
      </c>
      <c r="C121" s="22" t="str">
        <f t="shared" si="41"/>
        <v/>
      </c>
      <c r="D121" s="21" t="s">
        <v>104</v>
      </c>
      <c r="E121" s="23" t="s">
        <v>218</v>
      </c>
      <c r="F121" s="12">
        <v>0.75555555555555554</v>
      </c>
      <c r="G121" s="12">
        <v>0.82566666666666666</v>
      </c>
      <c r="H121" s="24">
        <v>29030.5</v>
      </c>
      <c r="I121" s="24" t="str">
        <f t="shared" si="28"/>
        <v>Small</v>
      </c>
      <c r="J121" s="25" t="s">
        <v>739</v>
      </c>
      <c r="K121" s="25" t="s">
        <v>586</v>
      </c>
      <c r="L121" s="25" t="s">
        <v>586</v>
      </c>
      <c r="M121" s="21"/>
      <c r="N121" s="26">
        <v>0.127</v>
      </c>
      <c r="O121" s="27">
        <v>2272</v>
      </c>
      <c r="P121" s="23">
        <v>3.5</v>
      </c>
      <c r="Q121" s="23">
        <v>1180</v>
      </c>
      <c r="R121" s="22">
        <f>IF(Q121=1600,36,IF(Q121&gt;=1540,35,IF(Q121&gt;=1490,34,IF(Q121&gt;=1440,33,IF(Q121&gt;=1400,32,IF(Q121&gt;=1360,31,IF(Q121&gt;=1330,30,IF(Q121&gt;=1290,29,IF(Q121&gt;=1250,28,IF(Q121&gt;=1210,27,IF(Q121&gt;=1170,26,IF(Q121&gt;=1130,25,IF(Q121&gt;=1090,24,IF(Q121&gt;=1050,23,IF(Q121&gt;=1020,22,IF(Q121&gt;=980,21,IF(Q121&gt;=940,20,IF(Q121&gt;=900,19,IF(Q121&gt;=860,18,IF(Q121&gt;=820,17,IF(Q121&gt;=770,16,IF(Q121&gt;=720,15,IF(Q121&gt;=670,14,IF(Q121&gt;=620,13,IF(Q121&gt;=560,12,IF(Q121&gt;=510,11,""))))))))))))))))))))))))))</f>
        <v>26</v>
      </c>
      <c r="S121" s="22">
        <f t="shared" si="43"/>
        <v>79.858800000000002</v>
      </c>
      <c r="T121" s="22">
        <f>S121-7</f>
        <v>72.858800000000002</v>
      </c>
      <c r="U121" s="22">
        <f>S121-15</f>
        <v>64.858800000000002</v>
      </c>
      <c r="V121" s="23" t="s">
        <v>902</v>
      </c>
      <c r="W121" s="23" t="s">
        <v>901</v>
      </c>
      <c r="X121" s="2" t="s">
        <v>104</v>
      </c>
      <c r="Y121">
        <f t="shared" si="30"/>
        <v>1</v>
      </c>
    </row>
    <row r="122" spans="1:25" x14ac:dyDescent="0.15">
      <c r="A122" s="21"/>
      <c r="B122" s="22" t="str">
        <f t="shared" si="40"/>
        <v/>
      </c>
      <c r="C122" s="22" t="str">
        <f t="shared" si="41"/>
        <v>REACH</v>
      </c>
      <c r="D122" s="22" t="s">
        <v>105</v>
      </c>
      <c r="E122" s="23" t="s">
        <v>167</v>
      </c>
      <c r="F122" s="12">
        <v>0.75449101796407181</v>
      </c>
      <c r="G122" s="12">
        <v>0.79166666666666663</v>
      </c>
      <c r="H122" s="24">
        <v>20391</v>
      </c>
      <c r="I122" s="24" t="str">
        <f t="shared" si="28"/>
        <v>Small</v>
      </c>
      <c r="J122" s="25" t="s">
        <v>740</v>
      </c>
      <c r="K122" s="25" t="s">
        <v>585</v>
      </c>
      <c r="L122" s="25" t="s">
        <v>585</v>
      </c>
      <c r="M122" s="21"/>
      <c r="N122" s="26">
        <v>8.3000000000000004E-2</v>
      </c>
      <c r="O122" s="27">
        <v>3940</v>
      </c>
      <c r="P122" s="23">
        <v>3.35</v>
      </c>
      <c r="Q122" s="23">
        <v>1020</v>
      </c>
      <c r="R122" s="21">
        <f>IF(Q122=1600,36,IF(Q122&gt;=1540,35,IF(Q122&gt;=1490,34,IF(Q122&gt;=1440,33,IF(Q122&gt;=1400,32,IF(Q122&gt;=1360,31,IF(Q122&gt;=1330,30,IF(Q122&gt;=1290,29,IF(Q122&gt;=1250,28,IF(Q122&gt;=1210,27,IF(Q122&gt;=1170,26,IF(Q122&gt;=1130,25,IF(Q122&gt;=1090,24,IF(Q122&gt;=1050,23,IF(Q122&gt;=1020,22,IF(Q122&gt;=980,21,IF(Q122&gt;=940,20,IF(Q122&gt;=900,19,IF(Q122&gt;=860,18,IF(Q122&gt;=820,17,IF(Q122&gt;=770,16,IF(Q122&gt;=720,15,IF(Q122&gt;=670,14,IF(Q122&gt;=620,13,IF(Q122&gt;=560,12,IF(Q122&gt;=510,11,""))))))))))))))))))))))))))</f>
        <v>22</v>
      </c>
      <c r="S122" s="21">
        <f t="shared" si="43"/>
        <v>72.428600000000003</v>
      </c>
      <c r="T122" s="22">
        <f>S122-10</f>
        <v>62.428600000000003</v>
      </c>
      <c r="U122" s="22">
        <f>S122-20</f>
        <v>52.428600000000003</v>
      </c>
      <c r="V122" s="21" t="s">
        <v>904</v>
      </c>
      <c r="W122" s="23" t="s">
        <v>901</v>
      </c>
      <c r="X122" s="2" t="s">
        <v>105</v>
      </c>
      <c r="Y122">
        <f t="shared" si="30"/>
        <v>1</v>
      </c>
    </row>
    <row r="123" spans="1:25" x14ac:dyDescent="0.15">
      <c r="A123" s="21"/>
      <c r="B123" s="22" t="str">
        <f t="shared" si="40"/>
        <v>$</v>
      </c>
      <c r="C123" s="22" t="str">
        <f t="shared" si="41"/>
        <v/>
      </c>
      <c r="D123" s="21" t="s">
        <v>269</v>
      </c>
      <c r="E123" s="23" t="s">
        <v>71</v>
      </c>
      <c r="F123" s="12">
        <v>0.75342465753424659</v>
      </c>
      <c r="G123" s="12">
        <v>0.82699999999999996</v>
      </c>
      <c r="H123" s="24">
        <v>11629</v>
      </c>
      <c r="I123" s="24" t="str">
        <f t="shared" si="28"/>
        <v>Small</v>
      </c>
      <c r="J123" s="25" t="s">
        <v>741</v>
      </c>
      <c r="K123" s="25" t="s">
        <v>586</v>
      </c>
      <c r="L123" s="25" t="s">
        <v>586</v>
      </c>
      <c r="M123" s="21"/>
      <c r="N123" s="26">
        <v>0.14199999999999999</v>
      </c>
      <c r="O123" s="27">
        <v>2327</v>
      </c>
      <c r="P123" s="23">
        <v>3.71</v>
      </c>
      <c r="Q123" s="23"/>
      <c r="R123" s="22">
        <v>26</v>
      </c>
      <c r="S123" s="22">
        <f t="shared" si="43"/>
        <v>82.483800000000002</v>
      </c>
      <c r="T123" s="22">
        <f t="shared" ref="T123:T124" si="44">S123-7</f>
        <v>75.483800000000002</v>
      </c>
      <c r="U123" s="22">
        <f>S123-15</f>
        <v>67.483800000000002</v>
      </c>
      <c r="V123" s="23" t="s">
        <v>902</v>
      </c>
      <c r="W123" s="23" t="s">
        <v>901</v>
      </c>
      <c r="X123" s="2" t="s">
        <v>269</v>
      </c>
      <c r="Y123">
        <f t="shared" si="30"/>
        <v>1</v>
      </c>
    </row>
    <row r="124" spans="1:25" x14ac:dyDescent="0.15">
      <c r="A124" s="21"/>
      <c r="B124" s="22" t="str">
        <f t="shared" si="40"/>
        <v/>
      </c>
      <c r="C124" s="22" t="str">
        <f t="shared" si="41"/>
        <v/>
      </c>
      <c r="D124" s="21" t="s">
        <v>11</v>
      </c>
      <c r="E124" s="23" t="s">
        <v>28</v>
      </c>
      <c r="F124" s="12">
        <v>0.75324675324675328</v>
      </c>
      <c r="G124" s="12">
        <v>0.81400000000000006</v>
      </c>
      <c r="H124" s="24">
        <v>16162.25</v>
      </c>
      <c r="I124" s="24" t="str">
        <f t="shared" si="28"/>
        <v>Large</v>
      </c>
      <c r="J124" s="25" t="s">
        <v>742</v>
      </c>
      <c r="K124" s="25" t="s">
        <v>585</v>
      </c>
      <c r="L124" s="25" t="s">
        <v>585</v>
      </c>
      <c r="M124" s="21"/>
      <c r="N124" s="26">
        <v>0.17799999999999999</v>
      </c>
      <c r="O124" s="27">
        <v>14215</v>
      </c>
      <c r="P124" s="23">
        <v>3.6</v>
      </c>
      <c r="Q124" s="23">
        <v>1060</v>
      </c>
      <c r="R124" s="22">
        <f>IF(Q124=1600,36,IF(Q124&gt;=1540,35,IF(Q124&gt;=1490,34,IF(Q124&gt;=1440,33,IF(Q124&gt;=1400,32,IF(Q124&gt;=1360,31,IF(Q124&gt;=1330,30,IF(Q124&gt;=1290,29,IF(Q124&gt;=1250,28,IF(Q124&gt;=1210,27,IF(Q124&gt;=1170,26,IF(Q124&gt;=1130,25,IF(Q124&gt;=1090,24,IF(Q124&gt;=1050,23,IF(Q124&gt;=1020,22,IF(Q124&gt;=980,21,IF(Q124&gt;=940,20,IF(Q124&gt;=900,19,IF(Q124&gt;=860,18,IF(Q124&gt;=820,17,IF(Q124&gt;=770,16,IF(Q124&gt;=720,15,IF(Q124&gt;=670,14,IF(Q124&gt;=620,13,IF(Q124&gt;=560,12,IF(Q124&gt;=510,11,""))))))))))))))))))))))))))</f>
        <v>23</v>
      </c>
      <c r="S124" s="22">
        <f t="shared" si="43"/>
        <v>76.942399999999992</v>
      </c>
      <c r="T124" s="22">
        <f t="shared" si="44"/>
        <v>69.942399999999992</v>
      </c>
      <c r="U124" s="22">
        <f>S124-15</f>
        <v>61.942399999999992</v>
      </c>
      <c r="V124" s="23" t="s">
        <v>902</v>
      </c>
      <c r="W124" s="23" t="s">
        <v>901</v>
      </c>
      <c r="X124" s="2" t="s">
        <v>11</v>
      </c>
      <c r="Y124">
        <f t="shared" si="30"/>
        <v>1</v>
      </c>
    </row>
    <row r="125" spans="1:25" x14ac:dyDescent="0.15">
      <c r="A125" s="21"/>
      <c r="B125" s="22" t="str">
        <f t="shared" si="40"/>
        <v/>
      </c>
      <c r="C125" s="22" t="str">
        <f t="shared" si="41"/>
        <v/>
      </c>
      <c r="D125" s="21" t="s">
        <v>107</v>
      </c>
      <c r="E125" s="23" t="s">
        <v>89</v>
      </c>
      <c r="F125" s="12">
        <v>0.75193798449612403</v>
      </c>
      <c r="G125" s="12">
        <v>0.7639999999999999</v>
      </c>
      <c r="H125" s="24">
        <v>15099.75</v>
      </c>
      <c r="I125" s="24" t="str">
        <f t="shared" si="28"/>
        <v>Mid</v>
      </c>
      <c r="J125" s="25" t="s">
        <v>559</v>
      </c>
      <c r="K125" s="25" t="s">
        <v>585</v>
      </c>
      <c r="L125" s="25" t="s">
        <v>585</v>
      </c>
      <c r="M125" s="21"/>
      <c r="N125" s="26">
        <v>0.17199999999999999</v>
      </c>
      <c r="O125" s="27">
        <v>6056</v>
      </c>
      <c r="P125" s="23">
        <v>3.64</v>
      </c>
      <c r="Q125" s="23">
        <v>1175</v>
      </c>
      <c r="R125" s="22">
        <f>IF(Q125=1600,36,IF(Q125&gt;=1540,35,IF(Q125&gt;=1490,34,IF(Q125&gt;=1440,33,IF(Q125&gt;=1400,32,IF(Q125&gt;=1360,31,IF(Q125&gt;=1330,30,IF(Q125&gt;=1290,29,IF(Q125&gt;=1250,28,IF(Q125&gt;=1210,27,IF(Q125&gt;=1170,26,IF(Q125&gt;=1130,25,IF(Q125&gt;=1090,24,IF(Q125&gt;=1050,23,IF(Q125&gt;=1020,22,IF(Q125&gt;=980,21,IF(Q125&gt;=940,20,IF(Q125&gt;=900,19,IF(Q125&gt;=860,18,IF(Q125&gt;=820,17,IF(Q125&gt;=770,16,IF(Q125&gt;=720,15,IF(Q125&gt;=670,14,IF(Q125&gt;=620,13,IF(Q125&gt;=560,12,IF(Q125&gt;=510,11,""))))))))))))))))))))))))))</f>
        <v>26</v>
      </c>
      <c r="S125" s="22">
        <f t="shared" si="43"/>
        <v>81.608800000000002</v>
      </c>
      <c r="T125" s="22">
        <f>S125-5</f>
        <v>76.608800000000002</v>
      </c>
      <c r="U125" s="22">
        <f>S125-10</f>
        <v>71.608800000000002</v>
      </c>
      <c r="V125" s="23" t="s">
        <v>900</v>
      </c>
      <c r="W125" s="23" t="s">
        <v>901</v>
      </c>
      <c r="X125" s="2" t="s">
        <v>107</v>
      </c>
      <c r="Y125">
        <f t="shared" si="30"/>
        <v>1</v>
      </c>
    </row>
    <row r="126" spans="1:25" x14ac:dyDescent="0.15">
      <c r="A126" s="21"/>
      <c r="B126" s="22" t="str">
        <f t="shared" si="40"/>
        <v/>
      </c>
      <c r="C126" s="22" t="str">
        <f t="shared" si="41"/>
        <v/>
      </c>
      <c r="D126" s="21" t="s">
        <v>274</v>
      </c>
      <c r="E126" s="23" t="s">
        <v>69</v>
      </c>
      <c r="F126" s="12">
        <v>0.75</v>
      </c>
      <c r="G126" s="12">
        <v>0.71466666666666667</v>
      </c>
      <c r="H126" s="24">
        <v>20447.5</v>
      </c>
      <c r="I126" s="24" t="str">
        <f t="shared" si="28"/>
        <v>Mid</v>
      </c>
      <c r="J126" s="25" t="s">
        <v>560</v>
      </c>
      <c r="K126" s="25" t="s">
        <v>585</v>
      </c>
      <c r="L126" s="25" t="s">
        <v>585</v>
      </c>
      <c r="M126" s="21"/>
      <c r="N126" s="26">
        <v>0.157</v>
      </c>
      <c r="O126" s="27">
        <v>5151</v>
      </c>
      <c r="P126" s="23">
        <v>3.7</v>
      </c>
      <c r="Q126" s="23">
        <v>1110</v>
      </c>
      <c r="R126" s="21">
        <f>IF(Q126=1600,36,IF(Q126&gt;=1540,35,IF(Q126&gt;=1490,34,IF(Q126&gt;=1440,33,IF(Q126&gt;=1400,32,IF(Q126&gt;=1360,31,IF(Q126&gt;=1330,30,IF(Q126&gt;=1290,29,IF(Q126&gt;=1250,28,IF(Q126&gt;=1210,27,IF(Q126&gt;=1170,26,IF(Q126&gt;=1130,25,IF(Q126&gt;=1090,24,IF(Q126&gt;=1050,23,IF(Q126&gt;=1020,22,IF(Q126&gt;=980,21,IF(Q126&gt;=940,20,IF(Q126&gt;=900,19,IF(Q126&gt;=860,18,IF(Q126&gt;=820,17,IF(Q126&gt;=770,16,IF(Q126&gt;=720,15,IF(Q126&gt;=670,14,IF(Q126&gt;=620,13,IF(Q126&gt;=560,12,IF(Q126&gt;=510,11,""))))))))))))))))))))))))))</f>
        <v>24</v>
      </c>
      <c r="S126" s="21">
        <f t="shared" si="43"/>
        <v>79.581199999999995</v>
      </c>
      <c r="T126" s="22">
        <f>S126-10</f>
        <v>69.581199999999995</v>
      </c>
      <c r="U126" s="22">
        <f>S126-20</f>
        <v>59.581199999999995</v>
      </c>
      <c r="V126" s="21" t="s">
        <v>904</v>
      </c>
      <c r="W126" s="23" t="s">
        <v>901</v>
      </c>
      <c r="X126" s="2" t="s">
        <v>274</v>
      </c>
      <c r="Y126">
        <f t="shared" si="30"/>
        <v>1</v>
      </c>
    </row>
    <row r="127" spans="1:25" x14ac:dyDescent="0.15">
      <c r="A127" s="21"/>
      <c r="B127" s="22" t="str">
        <f t="shared" si="40"/>
        <v>$</v>
      </c>
      <c r="C127" s="22" t="str">
        <f>IF(AND($D$14&gt;=T127,$D$14&lt;=(S127+5)),"MATCH",IF(AND($D$14&gt;=U127,$D$14&lt;T127),"REACH",IF(AND($D$14&gt;(S127+5),$D$14&lt;(S127+10)),"SAFETY","")))</f>
        <v/>
      </c>
      <c r="D127" s="25" t="s">
        <v>275</v>
      </c>
      <c r="E127" s="23" t="s">
        <v>167</v>
      </c>
      <c r="F127" s="12">
        <v>0.74829931972789121</v>
      </c>
      <c r="G127" s="12">
        <v>0.85066666666666657</v>
      </c>
      <c r="H127" s="24">
        <v>11456</v>
      </c>
      <c r="I127" s="24" t="str">
        <f t="shared" si="28"/>
        <v>Small</v>
      </c>
      <c r="J127" s="25" t="s">
        <v>561</v>
      </c>
      <c r="K127" s="25" t="s">
        <v>586</v>
      </c>
      <c r="L127" s="25" t="s">
        <v>586</v>
      </c>
      <c r="M127" s="21"/>
      <c r="N127" s="26">
        <v>9.5000000000000001E-2</v>
      </c>
      <c r="O127" s="27">
        <v>2337</v>
      </c>
      <c r="P127" s="23" t="s">
        <v>644</v>
      </c>
      <c r="Q127" s="23"/>
      <c r="R127" s="22"/>
      <c r="S127" s="22">
        <v>87</v>
      </c>
      <c r="T127" s="22">
        <f>S127-5</f>
        <v>82</v>
      </c>
      <c r="U127" s="22">
        <f>S127-10</f>
        <v>77</v>
      </c>
      <c r="V127" s="23" t="s">
        <v>900</v>
      </c>
      <c r="W127" s="23" t="s">
        <v>901</v>
      </c>
      <c r="X127" s="2" t="s">
        <v>275</v>
      </c>
      <c r="Y127">
        <f t="shared" si="30"/>
        <v>1</v>
      </c>
    </row>
    <row r="128" spans="1:25" x14ac:dyDescent="0.15">
      <c r="A128" s="21"/>
      <c r="B128" s="22" t="s">
        <v>761</v>
      </c>
      <c r="C128" s="22" t="str">
        <f>IF(AND($D$14&gt;=T128,$D$14&lt;=(S128)),"MATCH",IF(AND($D$14&gt;=U128,$D$14&lt;T128),"REACH",IF(AND($D$14&gt;S128,$D$14&lt;(S128+10)),"SAFETY","")))</f>
        <v/>
      </c>
      <c r="D128" s="21" t="s">
        <v>276</v>
      </c>
      <c r="E128" s="23" t="s">
        <v>277</v>
      </c>
      <c r="F128" s="12">
        <v>0.74626865671641796</v>
      </c>
      <c r="G128" s="12">
        <v>0.77333333333333343</v>
      </c>
      <c r="H128" s="24">
        <v>16090.5</v>
      </c>
      <c r="I128" s="24" t="str">
        <f t="shared" si="28"/>
        <v>Small</v>
      </c>
      <c r="J128" s="25" t="s">
        <v>562</v>
      </c>
      <c r="K128" s="25" t="s">
        <v>585</v>
      </c>
      <c r="L128" s="25" t="s">
        <v>585</v>
      </c>
      <c r="M128" s="21"/>
      <c r="N128" s="26">
        <v>8.4000000000000005E-2</v>
      </c>
      <c r="O128" s="27">
        <v>2015</v>
      </c>
      <c r="P128" s="23">
        <v>3.54</v>
      </c>
      <c r="Q128" s="23">
        <v>1110</v>
      </c>
      <c r="R128" s="21">
        <f>IF(Q128=1600,36,IF(Q128&gt;=1540,35,IF(Q128&gt;=1490,34,IF(Q128&gt;=1440,33,IF(Q128&gt;=1400,32,IF(Q128&gt;=1360,31,IF(Q128&gt;=1330,30,IF(Q128&gt;=1290,29,IF(Q128&gt;=1250,28,IF(Q128&gt;=1210,27,IF(Q128&gt;=1170,26,IF(Q128&gt;=1130,25,IF(Q128&gt;=1090,24,IF(Q128&gt;=1050,23,IF(Q128&gt;=1020,22,IF(Q128&gt;=980,21,IF(Q128&gt;=940,20,IF(Q128&gt;=900,19,IF(Q128&gt;=860,18,IF(Q128&gt;=820,17,IF(Q128&gt;=770,16,IF(Q128&gt;=720,15,IF(Q128&gt;=670,14,IF(Q128&gt;=620,13,IF(Q128&gt;=560,12,IF(Q128&gt;=510,11,""))))))))))))))))))))))))))</f>
        <v>24</v>
      </c>
      <c r="S128" s="21">
        <f t="shared" ref="S128:S133" si="45">(P128*12.5)+(R128*1.3888)</f>
        <v>77.581199999999995</v>
      </c>
      <c r="T128" s="22">
        <f>S128-10</f>
        <v>67.581199999999995</v>
      </c>
      <c r="U128" s="22">
        <f>S128-20</f>
        <v>57.581199999999995</v>
      </c>
      <c r="V128" s="21" t="s">
        <v>904</v>
      </c>
      <c r="W128" s="23" t="s">
        <v>901</v>
      </c>
      <c r="X128" s="2" t="s">
        <v>276</v>
      </c>
      <c r="Y128">
        <f t="shared" si="30"/>
        <v>1</v>
      </c>
    </row>
    <row r="129" spans="1:25" x14ac:dyDescent="0.15">
      <c r="A129" s="21"/>
      <c r="B129" s="22" t="str">
        <f t="shared" ref="B129:B135" si="46">IF(L129=1,"$$$",IF(AND(H129&lt;=13500,H129&gt;9500),"$",IF(AND(H129&lt;=9500,H129&gt;7500),"$$",IF(H129&lt;=7500,"$$$",""))))</f>
        <v/>
      </c>
      <c r="C129" s="22" t="str">
        <f>IF(AND($D$14&gt;=T129,$D$14&lt;=(S129)),"MATCH",IF(AND($D$14&gt;=U129,$D$14&lt;T129),"REACH",IF(AND($D$14&gt;S129,$D$14&lt;(S129+10)),"SAFETY","")))</f>
        <v>REACH</v>
      </c>
      <c r="D129" s="22" t="s">
        <v>278</v>
      </c>
      <c r="E129" s="23" t="s">
        <v>282</v>
      </c>
      <c r="F129" s="12">
        <v>0.74509803921568629</v>
      </c>
      <c r="G129" s="12">
        <v>0.81700000000000006</v>
      </c>
      <c r="H129" s="24">
        <v>16697</v>
      </c>
      <c r="I129" s="24" t="str">
        <f t="shared" si="28"/>
        <v>Small</v>
      </c>
      <c r="J129" s="25" t="s">
        <v>563</v>
      </c>
      <c r="K129" s="25" t="s">
        <v>586</v>
      </c>
      <c r="L129" s="25" t="s">
        <v>585</v>
      </c>
      <c r="M129" s="21"/>
      <c r="N129" s="26">
        <v>6.3E-2</v>
      </c>
      <c r="O129" s="27">
        <v>3535</v>
      </c>
      <c r="P129" s="23">
        <v>3.37</v>
      </c>
      <c r="Q129" s="23"/>
      <c r="R129" s="21">
        <v>23</v>
      </c>
      <c r="S129" s="22">
        <f t="shared" si="45"/>
        <v>74.067399999999992</v>
      </c>
      <c r="T129" s="22">
        <f>S129-10</f>
        <v>64.067399999999992</v>
      </c>
      <c r="U129" s="22">
        <f>S129-20</f>
        <v>54.067399999999992</v>
      </c>
      <c r="V129" s="21" t="s">
        <v>904</v>
      </c>
      <c r="W129" s="23" t="s">
        <v>901</v>
      </c>
      <c r="X129" s="2" t="s">
        <v>278</v>
      </c>
      <c r="Y129">
        <f t="shared" si="30"/>
        <v>1</v>
      </c>
    </row>
    <row r="130" spans="1:25" x14ac:dyDescent="0.15">
      <c r="A130" s="21"/>
      <c r="B130" s="22" t="str">
        <f t="shared" si="46"/>
        <v/>
      </c>
      <c r="C130" s="22" t="str">
        <f>IF(AND($D$14&gt;=T130,$D$14&lt;=(S130)),"MATCH",IF(AND($D$14&gt;=U130,$D$14&lt;T130),"REACH",IF(AND($D$14&gt;S130,$D$14&lt;(S130+10)),"SAFETY","")))</f>
        <v/>
      </c>
      <c r="D130" s="21" t="s">
        <v>279</v>
      </c>
      <c r="E130" s="23" t="s">
        <v>169</v>
      </c>
      <c r="F130" s="12">
        <v>0.74509803921568629</v>
      </c>
      <c r="G130" s="12">
        <v>0.85866666666666669</v>
      </c>
      <c r="H130" s="24">
        <v>21176.25</v>
      </c>
      <c r="I130" s="24" t="str">
        <f t="shared" si="28"/>
        <v>Small</v>
      </c>
      <c r="J130" s="25" t="s">
        <v>564</v>
      </c>
      <c r="K130" s="25" t="s">
        <v>586</v>
      </c>
      <c r="L130" s="25" t="s">
        <v>585</v>
      </c>
      <c r="M130" s="21"/>
      <c r="N130" s="26">
        <v>8.2000000000000003E-2</v>
      </c>
      <c r="O130" s="27">
        <v>3927</v>
      </c>
      <c r="P130" s="23">
        <v>3.39</v>
      </c>
      <c r="Q130" s="23">
        <v>1055</v>
      </c>
      <c r="R130" s="22">
        <f>IF(Q130=1600,36,IF(Q130&gt;=1540,35,IF(Q130&gt;=1490,34,IF(Q130&gt;=1440,33,IF(Q130&gt;=1400,32,IF(Q130&gt;=1360,31,IF(Q130&gt;=1330,30,IF(Q130&gt;=1290,29,IF(Q130&gt;=1250,28,IF(Q130&gt;=1210,27,IF(Q130&gt;=1170,26,IF(Q130&gt;=1130,25,IF(Q130&gt;=1090,24,IF(Q130&gt;=1050,23,IF(Q130&gt;=1020,22,IF(Q130&gt;=980,21,IF(Q130&gt;=940,20,IF(Q130&gt;=900,19,IF(Q130&gt;=860,18,IF(Q130&gt;=820,17,IF(Q130&gt;=770,16,IF(Q130&gt;=720,15,IF(Q130&gt;=670,14,IF(Q130&gt;=620,13,IF(Q130&gt;=560,12,IF(Q130&gt;=510,11,""))))))))))))))))))))))))))</f>
        <v>23</v>
      </c>
      <c r="S130" s="22">
        <f t="shared" si="45"/>
        <v>74.317399999999992</v>
      </c>
      <c r="T130" s="22">
        <f>S130-7</f>
        <v>67.317399999999992</v>
      </c>
      <c r="U130" s="22">
        <f>S130-15</f>
        <v>59.317399999999992</v>
      </c>
      <c r="V130" s="23" t="s">
        <v>902</v>
      </c>
      <c r="W130" s="23" t="s">
        <v>901</v>
      </c>
      <c r="X130" s="2" t="s">
        <v>279</v>
      </c>
      <c r="Y130">
        <f t="shared" si="30"/>
        <v>1</v>
      </c>
    </row>
    <row r="131" spans="1:25" x14ac:dyDescent="0.15">
      <c r="A131" s="21"/>
      <c r="B131" s="22" t="str">
        <f t="shared" si="46"/>
        <v/>
      </c>
      <c r="C131" s="22" t="str">
        <f>IF(AND($D$14&gt;=T131,$D$14&lt;=(S131)),"MATCH",IF(AND($D$14&gt;=U131,$D$14&lt;T131),"REACH",IF(AND($D$14&gt;S131,$D$14&lt;(S131+10)),"SAFETY","")))</f>
        <v>REACH</v>
      </c>
      <c r="D131" s="21" t="s">
        <v>280</v>
      </c>
      <c r="E131" s="23" t="s">
        <v>171</v>
      </c>
      <c r="F131" s="12">
        <v>0.74444444444444446</v>
      </c>
      <c r="G131" s="12">
        <v>0.83</v>
      </c>
      <c r="H131" s="24">
        <v>18333.25</v>
      </c>
      <c r="I131" s="24" t="str">
        <f t="shared" si="28"/>
        <v>Small</v>
      </c>
      <c r="J131" s="25" t="s">
        <v>752</v>
      </c>
      <c r="K131" s="25" t="s">
        <v>586</v>
      </c>
      <c r="L131" s="25" t="s">
        <v>585</v>
      </c>
      <c r="M131" s="21"/>
      <c r="N131" s="26">
        <v>0.11</v>
      </c>
      <c r="O131" s="27">
        <v>3832</v>
      </c>
      <c r="P131" s="23">
        <v>3.44</v>
      </c>
      <c r="Q131" s="23">
        <v>1090</v>
      </c>
      <c r="R131" s="21">
        <f>IF(Q131=1600,36,IF(Q131&gt;=1540,35,IF(Q131&gt;=1490,34,IF(Q131&gt;=1440,33,IF(Q131&gt;=1400,32,IF(Q131&gt;=1360,31,IF(Q131&gt;=1330,30,IF(Q131&gt;=1290,29,IF(Q131&gt;=1250,28,IF(Q131&gt;=1210,27,IF(Q131&gt;=1170,26,IF(Q131&gt;=1130,25,IF(Q131&gt;=1090,24,IF(Q131&gt;=1050,23,IF(Q131&gt;=1020,22,IF(Q131&gt;=980,21,IF(Q131&gt;=940,20,IF(Q131&gt;=900,19,IF(Q131&gt;=860,18,IF(Q131&gt;=820,17,IF(Q131&gt;=770,16,IF(Q131&gt;=720,15,IF(Q131&gt;=670,14,IF(Q131&gt;=620,13,IF(Q131&gt;=560,12,IF(Q131&gt;=510,11,""))))))))))))))))))))))))))</f>
        <v>24</v>
      </c>
      <c r="S131" s="21">
        <f t="shared" si="45"/>
        <v>76.331199999999995</v>
      </c>
      <c r="T131" s="22">
        <f>S131-10</f>
        <v>66.331199999999995</v>
      </c>
      <c r="U131" s="22">
        <f>S131-20</f>
        <v>56.331199999999995</v>
      </c>
      <c r="V131" s="21" t="s">
        <v>904</v>
      </c>
      <c r="W131" s="23" t="s">
        <v>901</v>
      </c>
      <c r="X131" s="2" t="s">
        <v>280</v>
      </c>
      <c r="Y131">
        <f t="shared" si="30"/>
        <v>1</v>
      </c>
    </row>
    <row r="132" spans="1:25" x14ac:dyDescent="0.15">
      <c r="A132" s="21"/>
      <c r="B132" s="22" t="str">
        <f t="shared" si="46"/>
        <v>$</v>
      </c>
      <c r="C132" s="22" t="str">
        <f>IF(AND($D$14&gt;=T132,$D$14&lt;=(S132+5)),"MATCH",IF(AND($D$14&gt;=U132,$D$14&lt;T132),"REACH",IF(AND($D$14&gt;(S132+5),$D$14&lt;(S132+10)),"SAFETY","")))</f>
        <v/>
      </c>
      <c r="D132" s="22" t="s">
        <v>439</v>
      </c>
      <c r="E132" s="23" t="s">
        <v>28</v>
      </c>
      <c r="F132" s="12">
        <v>0.74444444444444446</v>
      </c>
      <c r="G132" s="12">
        <v>0.81766666666666665</v>
      </c>
      <c r="H132" s="24">
        <v>9601.25</v>
      </c>
      <c r="I132" s="24" t="str">
        <f t="shared" si="28"/>
        <v>Small</v>
      </c>
      <c r="J132" s="25" t="s">
        <v>753</v>
      </c>
      <c r="K132" s="25" t="s">
        <v>585</v>
      </c>
      <c r="L132" s="25" t="s">
        <v>585</v>
      </c>
      <c r="M132" s="21"/>
      <c r="N132" s="26">
        <v>0.151</v>
      </c>
      <c r="O132" s="27">
        <v>912</v>
      </c>
      <c r="P132" s="23">
        <v>3.6</v>
      </c>
      <c r="Q132" s="23">
        <v>1280</v>
      </c>
      <c r="R132" s="22">
        <f>IF(Q132=1600,36,IF(Q132&gt;=1540,35,IF(Q132&gt;=1490,34,IF(Q132&gt;=1440,33,IF(Q132&gt;=1400,32,IF(Q132&gt;=1360,31,IF(Q132&gt;=1330,30,IF(Q132&gt;=1290,29,IF(Q132&gt;=1250,28,IF(Q132&gt;=1210,27,IF(Q132&gt;=1170,26,IF(Q132&gt;=1130,25,IF(Q132&gt;=1090,24,IF(Q132&gt;=1050,23,IF(Q132&gt;=1020,22,IF(Q132&gt;=980,21,IF(Q132&gt;=940,20,IF(Q132&gt;=900,19,IF(Q132&gt;=860,18,IF(Q132&gt;=820,17,IF(Q132&gt;=770,16,IF(Q132&gt;=720,15,IF(Q132&gt;=670,14,IF(Q132&gt;=620,13,IF(Q132&gt;=560,12,IF(Q132&gt;=510,11,""))))))))))))))))))))))))))</f>
        <v>28</v>
      </c>
      <c r="S132" s="22">
        <f t="shared" si="45"/>
        <v>83.886400000000009</v>
      </c>
      <c r="T132" s="22">
        <f>S132-5</f>
        <v>78.886400000000009</v>
      </c>
      <c r="U132" s="22">
        <f>S132-10</f>
        <v>73.886400000000009</v>
      </c>
      <c r="V132" s="23" t="s">
        <v>74</v>
      </c>
      <c r="W132" s="23" t="s">
        <v>901</v>
      </c>
      <c r="X132" s="2" t="s">
        <v>439</v>
      </c>
      <c r="Y132">
        <f t="shared" si="30"/>
        <v>1</v>
      </c>
    </row>
    <row r="133" spans="1:25" x14ac:dyDescent="0.15">
      <c r="A133" s="21"/>
      <c r="B133" s="22" t="str">
        <f t="shared" si="46"/>
        <v>$</v>
      </c>
      <c r="C133" s="22" t="str">
        <f>IF(AND($D$14&gt;=T133,$D$14&lt;=(S133)),"MATCH",IF(AND($D$14&gt;=U133,$D$14&lt;T133),"REACH",IF(AND($D$14&gt;S133,$D$14&lt;(S133+10)),"SAFETY","")))</f>
        <v/>
      </c>
      <c r="D133" s="30" t="s">
        <v>440</v>
      </c>
      <c r="E133" s="23" t="s">
        <v>441</v>
      </c>
      <c r="F133" s="12">
        <v>0.74390243902439024</v>
      </c>
      <c r="G133" s="12">
        <v>0.77100000000000002</v>
      </c>
      <c r="H133" s="24">
        <v>10034.75</v>
      </c>
      <c r="I133" s="24" t="str">
        <f t="shared" si="28"/>
        <v>Small</v>
      </c>
      <c r="J133" s="25" t="s">
        <v>565</v>
      </c>
      <c r="K133" s="25" t="s">
        <v>586</v>
      </c>
      <c r="L133" s="25" t="s">
        <v>585</v>
      </c>
      <c r="M133" s="21"/>
      <c r="N133" s="26">
        <v>0.11899999999999999</v>
      </c>
      <c r="O133" s="27">
        <v>1341</v>
      </c>
      <c r="P133" s="23">
        <v>3.47</v>
      </c>
      <c r="Q133" s="23">
        <v>1145</v>
      </c>
      <c r="R133" s="21">
        <f>IF(Q133=1600,36,IF(Q133&gt;=1540,35,IF(Q133&gt;=1490,34,IF(Q133&gt;=1440,33,IF(Q133&gt;=1400,32,IF(Q133&gt;=1360,31,IF(Q133&gt;=1330,30,IF(Q133&gt;=1290,29,IF(Q133&gt;=1250,28,IF(Q133&gt;=1210,27,IF(Q133&gt;=1170,26,IF(Q133&gt;=1130,25,IF(Q133&gt;=1090,24,IF(Q133&gt;=1050,23,IF(Q133&gt;=1020,22,IF(Q133&gt;=980,21,IF(Q133&gt;=940,20,IF(Q133&gt;=900,19,IF(Q133&gt;=860,18,IF(Q133&gt;=820,17,IF(Q133&gt;=770,16,IF(Q133&gt;=720,15,IF(Q133&gt;=670,14,IF(Q133&gt;=620,13,IF(Q133&gt;=560,12,IF(Q133&gt;=510,11,""))))))))))))))))))))))))))</f>
        <v>25</v>
      </c>
      <c r="S133" s="21">
        <f t="shared" si="45"/>
        <v>78.094999999999999</v>
      </c>
      <c r="T133" s="22">
        <f>S133-7</f>
        <v>71.094999999999999</v>
      </c>
      <c r="U133" s="22">
        <f>S133-15</f>
        <v>63.094999999999999</v>
      </c>
      <c r="V133" s="23" t="s">
        <v>902</v>
      </c>
      <c r="W133" s="23" t="s">
        <v>901</v>
      </c>
      <c r="X133" s="2" t="s">
        <v>440</v>
      </c>
      <c r="Y133">
        <f t="shared" si="30"/>
        <v>1</v>
      </c>
    </row>
    <row r="134" spans="1:25" x14ac:dyDescent="0.15">
      <c r="A134" s="21"/>
      <c r="B134" s="22" t="str">
        <f t="shared" si="46"/>
        <v/>
      </c>
      <c r="C134" s="22" t="str">
        <f>IF(AND($D$14&gt;=T134,$D$14&lt;=(S134-5)),"MATCH",IF(AND($D$14&gt;=U134,$D$14&lt;T134),"REACH",IF(AND($D$14&gt;(S134-5),$D$14&lt;(S134+10)),"SAFETY","")))</f>
        <v>REACH</v>
      </c>
      <c r="D134" s="21" t="s">
        <v>442</v>
      </c>
      <c r="E134" s="23" t="s">
        <v>187</v>
      </c>
      <c r="F134" s="12">
        <v>0.74193548387096775</v>
      </c>
      <c r="G134" s="12">
        <v>0.73766666666666669</v>
      </c>
      <c r="H134" s="24">
        <v>19701</v>
      </c>
      <c r="I134" s="24" t="str">
        <f t="shared" si="28"/>
        <v>Small</v>
      </c>
      <c r="J134" s="25" t="s">
        <v>566</v>
      </c>
      <c r="K134" s="25" t="s">
        <v>586</v>
      </c>
      <c r="L134" s="25" t="s">
        <v>585</v>
      </c>
      <c r="M134" s="21"/>
      <c r="N134" s="26">
        <v>4.7E-2</v>
      </c>
      <c r="O134" s="27">
        <v>1866</v>
      </c>
      <c r="P134" s="23">
        <v>3.23</v>
      </c>
      <c r="Q134" s="23" t="e">
        <v>#VALUE!</v>
      </c>
      <c r="R134" s="22" t="e">
        <f>IF(Q134=1600,36,IF(Q134&gt;=1540,35,IF(Q134&gt;=1490,34,IF(Q134&gt;=1440,33,IF(Q134&gt;=1400,32,IF(Q134&gt;=1360,31,IF(Q134&gt;=1330,30,IF(Q134&gt;=1290,29,IF(Q134&gt;=1250,28,IF(Q134&gt;=1210,27,IF(Q134&gt;=1170,26,IF(Q134&gt;=1130,25,IF(Q134&gt;=1090,24,IF(Q134&gt;=1050,23,IF(Q134&gt;=1020,22,IF(Q134&gt;=980,21,IF(Q134&gt;=940,20,IF(Q134&gt;=900,19,IF(Q134&gt;=860,18,IF(Q134&gt;=820,17,IF(Q134&gt;=770,16,IF(Q134&gt;=720,15,IF(Q134&gt;=670,14,IF(Q134&gt;=620,13,IF(Q134&gt;=560,12,IF(Q134&gt;=510,11,""))))))))))))))))))))))))))</f>
        <v>#VALUE!</v>
      </c>
      <c r="S134" s="21">
        <v>70</v>
      </c>
      <c r="T134" s="22">
        <f t="shared" ref="T134:T140" si="47">S134-10</f>
        <v>60</v>
      </c>
      <c r="U134" s="22">
        <f t="shared" ref="U134:U140" si="48">S134-20</f>
        <v>50</v>
      </c>
      <c r="V134" s="21" t="s">
        <v>904</v>
      </c>
      <c r="W134" s="23" t="s">
        <v>901</v>
      </c>
      <c r="X134" s="2" t="s">
        <v>442</v>
      </c>
      <c r="Y134">
        <f t="shared" si="30"/>
        <v>1</v>
      </c>
    </row>
    <row r="135" spans="1:25" x14ac:dyDescent="0.15">
      <c r="A135" s="21"/>
      <c r="B135" s="22" t="str">
        <f t="shared" si="46"/>
        <v/>
      </c>
      <c r="C135" s="22" t="str">
        <f>IF(AND($D$14&gt;=T135,$D$14&lt;=(S135-5)),"MATCH",IF(AND($D$14&gt;=U135,$D$14&lt;T135),"REACH",IF(AND($D$14&gt;(S135-5),$D$14&lt;(S135+10)),"SAFETY","")))</f>
        <v>REACH</v>
      </c>
      <c r="D135" s="22" t="s">
        <v>283</v>
      </c>
      <c r="E135" s="23" t="s">
        <v>229</v>
      </c>
      <c r="F135" s="12">
        <v>0.73913043478260865</v>
      </c>
      <c r="G135" s="12">
        <v>0.78500000000000003</v>
      </c>
      <c r="H135" s="24">
        <v>16798.25</v>
      </c>
      <c r="I135" s="24" t="str">
        <f t="shared" si="28"/>
        <v>Small</v>
      </c>
      <c r="J135" s="25" t="s">
        <v>395</v>
      </c>
      <c r="K135" s="25" t="s">
        <v>586</v>
      </c>
      <c r="L135" s="25" t="s">
        <v>585</v>
      </c>
      <c r="M135" s="21"/>
      <c r="N135" s="26">
        <v>0.08</v>
      </c>
      <c r="O135" s="27">
        <v>2224</v>
      </c>
      <c r="P135" s="23">
        <v>3.68</v>
      </c>
      <c r="Q135" s="23"/>
      <c r="R135" s="22">
        <v>21</v>
      </c>
      <c r="S135" s="21">
        <v>70</v>
      </c>
      <c r="T135" s="22">
        <f t="shared" si="47"/>
        <v>60</v>
      </c>
      <c r="U135" s="22">
        <f>S135-20</f>
        <v>50</v>
      </c>
      <c r="V135" s="21" t="s">
        <v>904</v>
      </c>
      <c r="W135" s="23" t="s">
        <v>901</v>
      </c>
      <c r="X135" s="2" t="s">
        <v>283</v>
      </c>
      <c r="Y135">
        <f t="shared" si="30"/>
        <v>1</v>
      </c>
    </row>
    <row r="136" spans="1:25" x14ac:dyDescent="0.15">
      <c r="A136" s="21"/>
      <c r="B136" s="22" t="s">
        <v>762</v>
      </c>
      <c r="C136" s="22" t="str">
        <f>IF(AND($D$14&gt;=T136,$D$14&lt;=(S136)),"MATCH",IF(AND($D$14&gt;=U136,$D$14&lt;T136),"REACH",IF(AND($D$14&gt;S136,$D$14&lt;(S136+10)),"SAFETY","")))</f>
        <v/>
      </c>
      <c r="D136" s="21" t="s">
        <v>119</v>
      </c>
      <c r="E136" s="23" t="s">
        <v>253</v>
      </c>
      <c r="F136" s="12">
        <v>0.73684210526315785</v>
      </c>
      <c r="G136" s="12">
        <v>0.73533333333333328</v>
      </c>
      <c r="H136" s="24">
        <v>16824</v>
      </c>
      <c r="I136" s="24" t="str">
        <f t="shared" si="28"/>
        <v>Small</v>
      </c>
      <c r="J136" s="25" t="s">
        <v>396</v>
      </c>
      <c r="K136" s="25" t="s">
        <v>585</v>
      </c>
      <c r="L136" s="25" t="s">
        <v>585</v>
      </c>
      <c r="M136" s="21"/>
      <c r="N136" s="26">
        <v>4.1000000000000002E-2</v>
      </c>
      <c r="O136" s="27">
        <v>2446</v>
      </c>
      <c r="P136" s="23">
        <v>3.61</v>
      </c>
      <c r="Q136" s="23">
        <v>1105</v>
      </c>
      <c r="R136" s="21">
        <f t="shared" ref="R136:R143" si="49">IF(Q136=1600,36,IF(Q136&gt;=1540,35,IF(Q136&gt;=1490,34,IF(Q136&gt;=1440,33,IF(Q136&gt;=1400,32,IF(Q136&gt;=1360,31,IF(Q136&gt;=1330,30,IF(Q136&gt;=1290,29,IF(Q136&gt;=1250,28,IF(Q136&gt;=1210,27,IF(Q136&gt;=1170,26,IF(Q136&gt;=1130,25,IF(Q136&gt;=1090,24,IF(Q136&gt;=1050,23,IF(Q136&gt;=1020,22,IF(Q136&gt;=980,21,IF(Q136&gt;=940,20,IF(Q136&gt;=900,19,IF(Q136&gt;=860,18,IF(Q136&gt;=820,17,IF(Q136&gt;=770,16,IF(Q136&gt;=720,15,IF(Q136&gt;=670,14,IF(Q136&gt;=620,13,IF(Q136&gt;=560,12,IF(Q136&gt;=510,11,""))))))))))))))))))))))))))</f>
        <v>24</v>
      </c>
      <c r="S136" s="21">
        <f>(P136*12.5)+(R136*1.3888)</f>
        <v>78.456199999999995</v>
      </c>
      <c r="T136" s="22">
        <f t="shared" si="47"/>
        <v>68.456199999999995</v>
      </c>
      <c r="U136" s="22">
        <f t="shared" si="48"/>
        <v>58.456199999999995</v>
      </c>
      <c r="V136" s="21" t="s">
        <v>904</v>
      </c>
      <c r="W136" s="23" t="s">
        <v>901</v>
      </c>
      <c r="X136" s="2" t="s">
        <v>119</v>
      </c>
      <c r="Y136">
        <f t="shared" si="30"/>
        <v>1</v>
      </c>
    </row>
    <row r="137" spans="1:25" x14ac:dyDescent="0.15">
      <c r="A137" s="21"/>
      <c r="B137" s="22" t="str">
        <f t="shared" ref="B137:B144" si="50">IF(L137=1,"$$$",IF(AND(H137&lt;=13500,H137&gt;9500),"$",IF(AND(H137&lt;=9500,H137&gt;7500),"$$",IF(H137&lt;=7500,"$$$",""))))</f>
        <v/>
      </c>
      <c r="C137" s="22" t="str">
        <f>IF(AND($D$14&gt;=T137,$D$14&lt;=(S137)),"MATCH",IF(AND($D$14&gt;=U137,$D$14&lt;T137),"REACH",IF(AND($D$14&gt;S137,$D$14&lt;(S137+10)),"SAFETY","")))</f>
        <v>REACH</v>
      </c>
      <c r="D137" s="21" t="s">
        <v>444</v>
      </c>
      <c r="E137" s="23" t="s">
        <v>69</v>
      </c>
      <c r="F137" s="12">
        <v>0.73626373626373631</v>
      </c>
      <c r="G137" s="12">
        <v>0.68666666666666665</v>
      </c>
      <c r="H137" s="24">
        <v>17128.5</v>
      </c>
      <c r="I137" s="24" t="str">
        <f t="shared" si="28"/>
        <v>Small</v>
      </c>
      <c r="J137" s="25" t="s">
        <v>397</v>
      </c>
      <c r="K137" s="25" t="s">
        <v>585</v>
      </c>
      <c r="L137" s="25" t="s">
        <v>585</v>
      </c>
      <c r="M137" s="21"/>
      <c r="N137" s="26">
        <v>0.223</v>
      </c>
      <c r="O137" s="27">
        <v>2715</v>
      </c>
      <c r="P137" s="23">
        <v>3.54</v>
      </c>
      <c r="Q137" s="23">
        <v>1040</v>
      </c>
      <c r="R137" s="21">
        <f t="shared" si="49"/>
        <v>22</v>
      </c>
      <c r="S137" s="21">
        <f>(P137*12.5)+(R137*1.3888)</f>
        <v>74.803600000000003</v>
      </c>
      <c r="T137" s="22">
        <f t="shared" si="47"/>
        <v>64.803600000000003</v>
      </c>
      <c r="U137" s="22">
        <f t="shared" si="48"/>
        <v>54.803600000000003</v>
      </c>
      <c r="V137" s="21" t="s">
        <v>904</v>
      </c>
      <c r="W137" s="23" t="s">
        <v>901</v>
      </c>
      <c r="X137" s="2" t="s">
        <v>444</v>
      </c>
      <c r="Y137">
        <f t="shared" si="30"/>
        <v>1</v>
      </c>
    </row>
    <row r="138" spans="1:25" x14ac:dyDescent="0.15">
      <c r="A138" s="21"/>
      <c r="B138" s="22" t="str">
        <f t="shared" si="50"/>
        <v/>
      </c>
      <c r="C138" s="22" t="str">
        <f>IF(AND($D$14&gt;=T138,$D$14&lt;=(S138-5)),"MATCH",IF(AND($D$14&gt;=U138,$D$14&lt;T138),"REACH",IF(AND($D$14&gt;(S138-5),$D$14&lt;(S138+10)),"SAFETY","")))</f>
        <v>REACH</v>
      </c>
      <c r="D138" s="21" t="s">
        <v>122</v>
      </c>
      <c r="E138" s="23" t="s">
        <v>229</v>
      </c>
      <c r="F138" s="12">
        <v>0.73529411764705888</v>
      </c>
      <c r="G138" s="12">
        <v>0.72399999999999987</v>
      </c>
      <c r="H138" s="24">
        <v>17020</v>
      </c>
      <c r="I138" s="24" t="str">
        <f t="shared" si="28"/>
        <v>Small</v>
      </c>
      <c r="J138" s="25" t="s">
        <v>235</v>
      </c>
      <c r="K138" s="25" t="s">
        <v>585</v>
      </c>
      <c r="L138" s="25" t="s">
        <v>585</v>
      </c>
      <c r="M138" s="21"/>
      <c r="N138" s="26">
        <v>0.105</v>
      </c>
      <c r="O138" s="27">
        <v>3120</v>
      </c>
      <c r="P138" s="23">
        <v>3.6</v>
      </c>
      <c r="Q138" s="23">
        <v>1048</v>
      </c>
      <c r="R138" s="22">
        <f t="shared" si="49"/>
        <v>22</v>
      </c>
      <c r="S138" s="21">
        <f>(P138*12.5)+(R138*1.3888)</f>
        <v>75.553600000000003</v>
      </c>
      <c r="T138" s="22">
        <f t="shared" si="47"/>
        <v>65.553600000000003</v>
      </c>
      <c r="U138" s="22">
        <f t="shared" si="48"/>
        <v>55.553600000000003</v>
      </c>
      <c r="V138" s="21" t="s">
        <v>904</v>
      </c>
      <c r="W138" s="23" t="s">
        <v>901</v>
      </c>
      <c r="X138" s="2" t="s">
        <v>122</v>
      </c>
      <c r="Y138">
        <f t="shared" si="30"/>
        <v>1</v>
      </c>
    </row>
    <row r="139" spans="1:25" x14ac:dyDescent="0.15">
      <c r="A139" s="21"/>
      <c r="B139" s="22" t="str">
        <f t="shared" si="50"/>
        <v/>
      </c>
      <c r="C139" s="22" t="str">
        <f>IF(AND($D$14&gt;=T139,$D$14&lt;=(S139)),"MATCH",IF(AND($D$14&gt;=U139,$D$14&lt;T139),"REACH",IF(AND($D$14&gt;S139,$D$14&lt;(S139+10)),"SAFETY","")))</f>
        <v>REACH</v>
      </c>
      <c r="D139" s="22" t="s">
        <v>123</v>
      </c>
      <c r="E139" s="23" t="s">
        <v>162</v>
      </c>
      <c r="F139" s="12">
        <v>0.73493975903614461</v>
      </c>
      <c r="G139" s="12">
        <v>0.79666666666666675</v>
      </c>
      <c r="H139" s="24">
        <v>14722.75</v>
      </c>
      <c r="I139" s="24" t="str">
        <f t="shared" si="28"/>
        <v>Small</v>
      </c>
      <c r="J139" s="25" t="s">
        <v>398</v>
      </c>
      <c r="K139" s="25" t="s">
        <v>585</v>
      </c>
      <c r="L139" s="25" t="s">
        <v>585</v>
      </c>
      <c r="M139" s="21"/>
      <c r="N139" s="26">
        <v>0.105</v>
      </c>
      <c r="O139" s="27">
        <v>1503</v>
      </c>
      <c r="P139" s="23">
        <v>3.7</v>
      </c>
      <c r="Q139" s="23">
        <v>1025</v>
      </c>
      <c r="R139" s="22">
        <f t="shared" si="49"/>
        <v>22</v>
      </c>
      <c r="S139" s="22">
        <f>(P139*12.5)+(R139*1.3888)</f>
        <v>76.803600000000003</v>
      </c>
      <c r="T139" s="22">
        <f t="shared" si="47"/>
        <v>66.803600000000003</v>
      </c>
      <c r="U139" s="22">
        <f t="shared" si="48"/>
        <v>56.803600000000003</v>
      </c>
      <c r="V139" s="21" t="s">
        <v>904</v>
      </c>
      <c r="W139" s="23" t="s">
        <v>901</v>
      </c>
      <c r="X139" s="2" t="s">
        <v>123</v>
      </c>
      <c r="Y139">
        <f t="shared" si="30"/>
        <v>1</v>
      </c>
    </row>
    <row r="140" spans="1:25" x14ac:dyDescent="0.15">
      <c r="A140" s="21"/>
      <c r="B140" s="22" t="str">
        <f t="shared" si="50"/>
        <v/>
      </c>
      <c r="C140" s="22" t="str">
        <f>IF(AND($D$14&gt;=T140,$D$14&lt;=(S140-5)),"MATCH",IF(AND($D$14&gt;=U140,$D$14&lt;T140),"REACH",IF(AND($D$14&gt;(S140-5),$D$14&lt;(S140+10)),"SAFETY","")))</f>
        <v>REACH</v>
      </c>
      <c r="D140" s="22" t="s">
        <v>123</v>
      </c>
      <c r="E140" s="23" t="s">
        <v>162</v>
      </c>
      <c r="F140" s="12">
        <v>0.73493975903614461</v>
      </c>
      <c r="G140" s="12">
        <v>0.79666666666666675</v>
      </c>
      <c r="H140" s="24">
        <v>14722.75</v>
      </c>
      <c r="I140" s="24" t="str">
        <f t="shared" si="28"/>
        <v>Small</v>
      </c>
      <c r="J140" s="25" t="s">
        <v>398</v>
      </c>
      <c r="K140" s="25" t="s">
        <v>585</v>
      </c>
      <c r="L140" s="25" t="s">
        <v>585</v>
      </c>
      <c r="M140" s="21"/>
      <c r="N140" s="26">
        <v>0.105</v>
      </c>
      <c r="O140" s="27">
        <v>1503</v>
      </c>
      <c r="P140" s="23">
        <v>3.7</v>
      </c>
      <c r="Q140" s="23">
        <v>1025</v>
      </c>
      <c r="R140" s="22">
        <f t="shared" si="49"/>
        <v>22</v>
      </c>
      <c r="S140" s="21">
        <f>(P140*12.5)+(R140*1.3888)</f>
        <v>76.803600000000003</v>
      </c>
      <c r="T140" s="22">
        <f t="shared" si="47"/>
        <v>66.803600000000003</v>
      </c>
      <c r="U140" s="22">
        <f t="shared" si="48"/>
        <v>56.803600000000003</v>
      </c>
      <c r="V140" s="21" t="s">
        <v>904</v>
      </c>
      <c r="W140" s="23" t="s">
        <v>901</v>
      </c>
      <c r="X140" s="2" t="s">
        <v>123</v>
      </c>
      <c r="Y140">
        <f t="shared" si="30"/>
        <v>1</v>
      </c>
    </row>
    <row r="141" spans="1:25" x14ac:dyDescent="0.15">
      <c r="A141" s="21"/>
      <c r="B141" s="22" t="str">
        <f t="shared" si="50"/>
        <v/>
      </c>
      <c r="C141" s="22" t="str">
        <f t="shared" ref="C141:C154" si="51">IF(AND($D$14&gt;=T141,$D$14&lt;=(S141)),"MATCH",IF(AND($D$14&gt;=U141,$D$14&lt;T141),"REACH",IF(AND($D$14&gt;S141,$D$14&lt;(S141+10)),"SAFETY","")))</f>
        <v/>
      </c>
      <c r="D141" s="21" t="s">
        <v>124</v>
      </c>
      <c r="E141" s="23" t="s">
        <v>71</v>
      </c>
      <c r="F141" s="12">
        <v>0.73252279635258355</v>
      </c>
      <c r="G141" s="12">
        <v>0.77333333333333332</v>
      </c>
      <c r="H141" s="24">
        <v>19972.5</v>
      </c>
      <c r="I141" s="24" t="str">
        <f t="shared" si="28"/>
        <v>Large</v>
      </c>
      <c r="J141" s="25" t="s">
        <v>399</v>
      </c>
      <c r="K141" s="25" t="s">
        <v>585</v>
      </c>
      <c r="L141" s="25" t="s">
        <v>585</v>
      </c>
      <c r="M141" s="21"/>
      <c r="N141" s="26">
        <v>0.09</v>
      </c>
      <c r="O141" s="27">
        <v>14839</v>
      </c>
      <c r="P141" s="23" t="s">
        <v>644</v>
      </c>
      <c r="Q141" s="23">
        <v>1240</v>
      </c>
      <c r="R141" s="22">
        <f t="shared" si="49"/>
        <v>27</v>
      </c>
      <c r="S141" s="22">
        <v>80</v>
      </c>
      <c r="T141" s="22">
        <f>S141-5</f>
        <v>75</v>
      </c>
      <c r="U141" s="22">
        <f>S141-10</f>
        <v>70</v>
      </c>
      <c r="V141" s="23" t="s">
        <v>900</v>
      </c>
      <c r="W141" s="23" t="s">
        <v>901</v>
      </c>
      <c r="X141" s="2" t="s">
        <v>124</v>
      </c>
      <c r="Y141">
        <f t="shared" si="30"/>
        <v>1</v>
      </c>
    </row>
    <row r="142" spans="1:25" x14ac:dyDescent="0.15">
      <c r="A142" s="21"/>
      <c r="B142" s="22" t="str">
        <f t="shared" si="50"/>
        <v>$</v>
      </c>
      <c r="C142" s="22" t="str">
        <f t="shared" si="51"/>
        <v>REACH</v>
      </c>
      <c r="D142" s="21" t="s">
        <v>125</v>
      </c>
      <c r="E142" s="23" t="s">
        <v>126</v>
      </c>
      <c r="F142" s="12">
        <v>0.73170731707317072</v>
      </c>
      <c r="G142" s="12">
        <v>0.65066666666666673</v>
      </c>
      <c r="H142" s="24">
        <v>13111</v>
      </c>
      <c r="I142" s="24" t="str">
        <f t="shared" si="28"/>
        <v>Small</v>
      </c>
      <c r="J142" s="25" t="s">
        <v>400</v>
      </c>
      <c r="K142" s="25" t="s">
        <v>585</v>
      </c>
      <c r="L142" s="25" t="s">
        <v>585</v>
      </c>
      <c r="M142" s="21"/>
      <c r="N142" s="26">
        <v>8.4000000000000005E-2</v>
      </c>
      <c r="O142" s="27">
        <v>1682</v>
      </c>
      <c r="P142" s="23">
        <v>3.62</v>
      </c>
      <c r="Q142" s="23">
        <v>1065</v>
      </c>
      <c r="R142" s="21">
        <f t="shared" si="49"/>
        <v>23</v>
      </c>
      <c r="S142" s="21">
        <f t="shared" ref="S142:S149" si="52">(P142*12.5)+(R142*1.3888)</f>
        <v>77.192399999999992</v>
      </c>
      <c r="T142" s="22">
        <f>S142-10</f>
        <v>67.192399999999992</v>
      </c>
      <c r="U142" s="22">
        <f>S142-20</f>
        <v>57.192399999999992</v>
      </c>
      <c r="V142" s="21" t="s">
        <v>904</v>
      </c>
      <c r="W142" s="23" t="s">
        <v>901</v>
      </c>
      <c r="X142" s="2" t="s">
        <v>125</v>
      </c>
      <c r="Y142">
        <f t="shared" si="30"/>
        <v>1</v>
      </c>
    </row>
    <row r="143" spans="1:25" x14ac:dyDescent="0.15">
      <c r="A143" s="21"/>
      <c r="B143" s="22" t="str">
        <f t="shared" si="50"/>
        <v/>
      </c>
      <c r="C143" s="22" t="str">
        <f t="shared" si="51"/>
        <v>REACH</v>
      </c>
      <c r="D143" s="22" t="s">
        <v>127</v>
      </c>
      <c r="E143" s="23" t="s">
        <v>26</v>
      </c>
      <c r="F143" s="12">
        <v>0.73043478260869565</v>
      </c>
      <c r="G143" s="12">
        <v>0.67400000000000004</v>
      </c>
      <c r="H143" s="24">
        <v>21097</v>
      </c>
      <c r="I143" s="24" t="str">
        <f t="shared" si="28"/>
        <v>Mid</v>
      </c>
      <c r="J143" s="25" t="s">
        <v>401</v>
      </c>
      <c r="K143" s="25" t="s">
        <v>585</v>
      </c>
      <c r="L143" s="25" t="s">
        <v>585</v>
      </c>
      <c r="M143" s="21"/>
      <c r="N143" s="26">
        <v>7.3999999999999996E-2</v>
      </c>
      <c r="O143" s="27">
        <v>4747</v>
      </c>
      <c r="P143" s="23">
        <v>3.51</v>
      </c>
      <c r="Q143" s="23">
        <v>1105</v>
      </c>
      <c r="R143" s="21">
        <f t="shared" si="49"/>
        <v>24</v>
      </c>
      <c r="S143" s="21">
        <f t="shared" si="52"/>
        <v>77.206199999999995</v>
      </c>
      <c r="T143" s="22">
        <f>S143-10</f>
        <v>67.206199999999995</v>
      </c>
      <c r="U143" s="22">
        <f>S143-20</f>
        <v>57.206199999999995</v>
      </c>
      <c r="V143" s="21" t="s">
        <v>904</v>
      </c>
      <c r="W143" s="23" t="s">
        <v>901</v>
      </c>
      <c r="X143" s="2" t="s">
        <v>127</v>
      </c>
      <c r="Y143">
        <f t="shared" si="30"/>
        <v>1</v>
      </c>
    </row>
    <row r="144" spans="1:25" x14ac:dyDescent="0.15">
      <c r="A144" s="21"/>
      <c r="B144" s="22" t="str">
        <f t="shared" si="50"/>
        <v>$</v>
      </c>
      <c r="C144" s="22" t="str">
        <f t="shared" si="51"/>
        <v>REACH</v>
      </c>
      <c r="D144" s="30" t="s">
        <v>120</v>
      </c>
      <c r="E144" s="23" t="s">
        <v>8</v>
      </c>
      <c r="F144" s="12">
        <v>0.73</v>
      </c>
      <c r="G144" s="12">
        <v>0.78533333333333333</v>
      </c>
      <c r="H144" s="24">
        <v>13078</v>
      </c>
      <c r="I144" s="24" t="str">
        <f t="shared" si="28"/>
        <v>Small</v>
      </c>
      <c r="J144" s="25" t="s">
        <v>402</v>
      </c>
      <c r="K144" s="25" t="s">
        <v>586</v>
      </c>
      <c r="L144" s="25" t="s">
        <v>585</v>
      </c>
      <c r="M144" s="21"/>
      <c r="N144" s="26">
        <v>0.13700000000000001</v>
      </c>
      <c r="O144" s="27">
        <v>1407</v>
      </c>
      <c r="P144" s="23">
        <v>3.35</v>
      </c>
      <c r="Q144" s="23"/>
      <c r="R144" s="22">
        <v>25</v>
      </c>
      <c r="S144" s="21">
        <f t="shared" si="52"/>
        <v>76.594999999999999</v>
      </c>
      <c r="T144" s="22">
        <f>S144-10</f>
        <v>66.594999999999999</v>
      </c>
      <c r="U144" s="22">
        <f>S144-20</f>
        <v>56.594999999999999</v>
      </c>
      <c r="V144" s="23" t="s">
        <v>904</v>
      </c>
      <c r="W144" s="23" t="s">
        <v>901</v>
      </c>
      <c r="X144" s="2" t="s">
        <v>120</v>
      </c>
      <c r="Y144">
        <f t="shared" si="30"/>
        <v>1</v>
      </c>
    </row>
    <row r="145" spans="1:25" x14ac:dyDescent="0.15">
      <c r="A145" s="21"/>
      <c r="B145" s="22" t="s">
        <v>941</v>
      </c>
      <c r="C145" s="22" t="str">
        <f t="shared" si="51"/>
        <v/>
      </c>
      <c r="D145" s="21" t="s">
        <v>121</v>
      </c>
      <c r="E145" s="23" t="s">
        <v>118</v>
      </c>
      <c r="F145" s="12">
        <v>0.72916666666666663</v>
      </c>
      <c r="G145" s="12">
        <v>0.85033333333333339</v>
      </c>
      <c r="H145" s="24">
        <v>14422</v>
      </c>
      <c r="I145" s="24" t="str">
        <f t="shared" si="28"/>
        <v>Small</v>
      </c>
      <c r="J145" s="25" t="s">
        <v>403</v>
      </c>
      <c r="K145" s="25" t="s">
        <v>585</v>
      </c>
      <c r="L145" s="25" t="s">
        <v>585</v>
      </c>
      <c r="M145" s="21"/>
      <c r="N145" s="26">
        <v>6.8000000000000005E-2</v>
      </c>
      <c r="O145" s="27">
        <v>1309</v>
      </c>
      <c r="P145" s="23">
        <v>3.7</v>
      </c>
      <c r="Q145" s="23">
        <v>1185</v>
      </c>
      <c r="R145" s="22">
        <f>IF(Q145=1600,36,IF(Q145&gt;=1540,35,IF(Q145&gt;=1490,34,IF(Q145&gt;=1440,33,IF(Q145&gt;=1400,32,IF(Q145&gt;=1360,31,IF(Q145&gt;=1330,30,IF(Q145&gt;=1290,29,IF(Q145&gt;=1250,28,IF(Q145&gt;=1210,27,IF(Q145&gt;=1170,26,IF(Q145&gt;=1130,25,IF(Q145&gt;=1090,24,IF(Q145&gt;=1050,23,IF(Q145&gt;=1020,22,IF(Q145&gt;=980,21,IF(Q145&gt;=940,20,IF(Q145&gt;=900,19,IF(Q145&gt;=860,18,IF(Q145&gt;=820,17,IF(Q145&gt;=770,16,IF(Q145&gt;=720,15,IF(Q145&gt;=670,14,IF(Q145&gt;=620,13,IF(Q145&gt;=560,12,IF(Q145&gt;=510,11,""))))))))))))))))))))))))))</f>
        <v>26</v>
      </c>
      <c r="S145" s="22">
        <f t="shared" si="52"/>
        <v>82.358800000000002</v>
      </c>
      <c r="T145" s="22">
        <f t="shared" ref="T145" si="53">S145-7</f>
        <v>75.358800000000002</v>
      </c>
      <c r="U145" s="22">
        <f>S145-15</f>
        <v>67.358800000000002</v>
      </c>
      <c r="V145" s="23" t="s">
        <v>902</v>
      </c>
      <c r="W145" s="23" t="s">
        <v>901</v>
      </c>
      <c r="X145" s="2" t="s">
        <v>121</v>
      </c>
      <c r="Y145">
        <f t="shared" si="30"/>
        <v>1</v>
      </c>
    </row>
    <row r="146" spans="1:25" x14ac:dyDescent="0.15">
      <c r="A146" s="21"/>
      <c r="B146" s="22" t="str">
        <f>IF(L146=1,"$$$",IF(AND(H146&lt;=13500,H146&gt;9500),"$",IF(AND(H146&lt;=9500,H146&gt;7500),"$$",IF(H146&lt;=7500,"$$$",""))))</f>
        <v>$</v>
      </c>
      <c r="C146" s="22" t="str">
        <f t="shared" si="51"/>
        <v/>
      </c>
      <c r="D146" s="21" t="s">
        <v>34</v>
      </c>
      <c r="E146" s="23" t="s">
        <v>114</v>
      </c>
      <c r="F146" s="12">
        <v>0.7265625</v>
      </c>
      <c r="G146" s="12">
        <v>0.78200000000000003</v>
      </c>
      <c r="H146" s="24">
        <v>13120.25</v>
      </c>
      <c r="I146" s="24" t="str">
        <f t="shared" si="28"/>
        <v>Small</v>
      </c>
      <c r="J146" s="25" t="s">
        <v>404</v>
      </c>
      <c r="K146" s="25" t="s">
        <v>585</v>
      </c>
      <c r="L146" s="25" t="s">
        <v>585</v>
      </c>
      <c r="M146" s="21"/>
      <c r="N146" s="26">
        <v>7.6999999999999999E-2</v>
      </c>
      <c r="O146" s="27">
        <v>3168</v>
      </c>
      <c r="P146" s="23">
        <v>3.75</v>
      </c>
      <c r="Q146" s="23">
        <v>1105</v>
      </c>
      <c r="R146" s="21">
        <f>IF(Q146=1600,36,IF(Q146&gt;=1540,35,IF(Q146&gt;=1490,34,IF(Q146&gt;=1440,33,IF(Q146&gt;=1400,32,IF(Q146&gt;=1360,31,IF(Q146&gt;=1330,30,IF(Q146&gt;=1290,29,IF(Q146&gt;=1250,28,IF(Q146&gt;=1210,27,IF(Q146&gt;=1170,26,IF(Q146&gt;=1130,25,IF(Q146&gt;=1090,24,IF(Q146&gt;=1050,23,IF(Q146&gt;=1020,22,IF(Q146&gt;=980,21,IF(Q146&gt;=940,20,IF(Q146&gt;=900,19,IF(Q146&gt;=860,18,IF(Q146&gt;=820,17,IF(Q146&gt;=770,16,IF(Q146&gt;=720,15,IF(Q146&gt;=670,14,IF(Q146&gt;=620,13,IF(Q146&gt;=560,12,IF(Q146&gt;=510,11,""))))))))))))))))))))))))))</f>
        <v>24</v>
      </c>
      <c r="S146" s="21">
        <f t="shared" si="52"/>
        <v>80.206199999999995</v>
      </c>
      <c r="T146" s="22">
        <f t="shared" ref="T146:T151" si="54">S146-10</f>
        <v>70.206199999999995</v>
      </c>
      <c r="U146" s="22">
        <f t="shared" ref="U146:U151" si="55">S146-20</f>
        <v>60.206199999999995</v>
      </c>
      <c r="V146" s="21" t="s">
        <v>904</v>
      </c>
      <c r="W146" s="23" t="s">
        <v>901</v>
      </c>
      <c r="X146" s="2" t="s">
        <v>34</v>
      </c>
      <c r="Y146">
        <f t="shared" si="30"/>
        <v>1</v>
      </c>
    </row>
    <row r="147" spans="1:25" x14ac:dyDescent="0.15">
      <c r="A147" s="21"/>
      <c r="B147" s="22" t="str">
        <f>IF(L147=1,"$$$",IF(AND(H147&lt;=13500,H147&gt;9500),"$",IF(AND(H147&lt;=9500,H147&gt;7500),"$$",IF(H147&lt;=7500,"$$$",""))))</f>
        <v/>
      </c>
      <c r="C147" s="22" t="str">
        <f t="shared" si="51"/>
        <v>REACH</v>
      </c>
      <c r="D147" s="21" t="s">
        <v>35</v>
      </c>
      <c r="E147" s="23" t="s">
        <v>6</v>
      </c>
      <c r="F147" s="12">
        <v>0.72619047619047616</v>
      </c>
      <c r="G147" s="12">
        <v>0.69266666666666665</v>
      </c>
      <c r="H147" s="24">
        <v>17217.5</v>
      </c>
      <c r="I147" s="24" t="str">
        <f t="shared" si="28"/>
        <v>Small</v>
      </c>
      <c r="J147" s="25" t="s">
        <v>405</v>
      </c>
      <c r="K147" s="25" t="s">
        <v>585</v>
      </c>
      <c r="L147" s="25" t="s">
        <v>585</v>
      </c>
      <c r="M147" s="21"/>
      <c r="N147" s="26">
        <v>0.23400000000000001</v>
      </c>
      <c r="O147" s="27">
        <v>1682</v>
      </c>
      <c r="P147" s="23">
        <v>3.42</v>
      </c>
      <c r="Q147" s="23">
        <v>1020</v>
      </c>
      <c r="R147" s="21">
        <f>IF(Q147=1600,36,IF(Q147&gt;=1540,35,IF(Q147&gt;=1490,34,IF(Q147&gt;=1440,33,IF(Q147&gt;=1400,32,IF(Q147&gt;=1360,31,IF(Q147&gt;=1330,30,IF(Q147&gt;=1290,29,IF(Q147&gt;=1250,28,IF(Q147&gt;=1210,27,IF(Q147&gt;=1170,26,IF(Q147&gt;=1130,25,IF(Q147&gt;=1090,24,IF(Q147&gt;=1050,23,IF(Q147&gt;=1020,22,IF(Q147&gt;=980,21,IF(Q147&gt;=940,20,IF(Q147&gt;=900,19,IF(Q147&gt;=860,18,IF(Q147&gt;=820,17,IF(Q147&gt;=770,16,IF(Q147&gt;=720,15,IF(Q147&gt;=670,14,IF(Q147&gt;=620,13,IF(Q147&gt;=560,12,IF(Q147&gt;=510,11,""))))))))))))))))))))))))))</f>
        <v>22</v>
      </c>
      <c r="S147" s="21">
        <f t="shared" si="52"/>
        <v>73.303600000000003</v>
      </c>
      <c r="T147" s="22">
        <f t="shared" si="54"/>
        <v>63.303600000000003</v>
      </c>
      <c r="U147" s="22">
        <f t="shared" si="55"/>
        <v>53.303600000000003</v>
      </c>
      <c r="V147" s="21" t="s">
        <v>904</v>
      </c>
      <c r="W147" s="23" t="s">
        <v>901</v>
      </c>
      <c r="X147" s="2" t="s">
        <v>35</v>
      </c>
      <c r="Y147">
        <f t="shared" si="30"/>
        <v>1</v>
      </c>
    </row>
    <row r="148" spans="1:25" x14ac:dyDescent="0.15">
      <c r="A148" s="21"/>
      <c r="B148" s="22" t="str">
        <f>IF(L148=1,"$$$",IF(AND(H148&lt;=13500,H148&gt;9500),"$",IF(AND(H148&lt;=9500,H148&gt;7500),"$$",IF(H148&lt;=7500,"$$$",""))))</f>
        <v>$</v>
      </c>
      <c r="C148" s="22" t="str">
        <f t="shared" si="51"/>
        <v/>
      </c>
      <c r="D148" s="21" t="s">
        <v>36</v>
      </c>
      <c r="E148" s="23" t="s">
        <v>28</v>
      </c>
      <c r="F148" s="12">
        <v>0.72566371681415931</v>
      </c>
      <c r="G148" s="12">
        <v>0.75366666666666671</v>
      </c>
      <c r="H148" s="24">
        <v>13106.75</v>
      </c>
      <c r="I148" s="24" t="str">
        <f t="shared" si="28"/>
        <v>Small</v>
      </c>
      <c r="J148" s="25" t="s">
        <v>406</v>
      </c>
      <c r="K148" s="25" t="s">
        <v>585</v>
      </c>
      <c r="L148" s="25" t="s">
        <v>585</v>
      </c>
      <c r="M148" s="21"/>
      <c r="N148" s="26">
        <v>0.109</v>
      </c>
      <c r="O148" s="27">
        <v>2228</v>
      </c>
      <c r="P148" s="23">
        <v>3.55</v>
      </c>
      <c r="Q148" s="23"/>
      <c r="R148" s="21">
        <v>25</v>
      </c>
      <c r="S148" s="21">
        <f t="shared" si="52"/>
        <v>79.094999999999999</v>
      </c>
      <c r="T148" s="22">
        <f t="shared" si="54"/>
        <v>69.094999999999999</v>
      </c>
      <c r="U148" s="22">
        <f t="shared" si="55"/>
        <v>59.094999999999999</v>
      </c>
      <c r="V148" s="21" t="s">
        <v>904</v>
      </c>
      <c r="W148" s="23" t="s">
        <v>901</v>
      </c>
      <c r="X148" s="2" t="s">
        <v>36</v>
      </c>
      <c r="Y148">
        <f t="shared" si="30"/>
        <v>1</v>
      </c>
    </row>
    <row r="149" spans="1:25" x14ac:dyDescent="0.15">
      <c r="A149" s="21"/>
      <c r="B149" s="22" t="str">
        <f>IF(L149=1,"$$$",IF(AND(H149&lt;=13500,H149&gt;9500),"$",IF(AND(H149&lt;=9500,H149&gt;7500),"$$",IF(H149&lt;=7500,"$$$",""))))</f>
        <v/>
      </c>
      <c r="C149" s="22" t="str">
        <f t="shared" si="51"/>
        <v>REACH</v>
      </c>
      <c r="D149" s="21" t="s">
        <v>37</v>
      </c>
      <c r="E149" s="23" t="s">
        <v>229</v>
      </c>
      <c r="F149" s="12">
        <v>0.72115384615384615</v>
      </c>
      <c r="G149" s="12">
        <v>0.7453333333333334</v>
      </c>
      <c r="H149" s="24">
        <v>24289.5</v>
      </c>
      <c r="I149" s="24" t="str">
        <f t="shared" si="28"/>
        <v>Mid</v>
      </c>
      <c r="J149" s="25" t="s">
        <v>573</v>
      </c>
      <c r="K149" s="25" t="s">
        <v>585</v>
      </c>
      <c r="L149" s="25" t="s">
        <v>585</v>
      </c>
      <c r="M149" s="21"/>
      <c r="N149" s="26">
        <v>0.13100000000000001</v>
      </c>
      <c r="O149" s="27">
        <v>4488</v>
      </c>
      <c r="P149" s="23">
        <v>3.57</v>
      </c>
      <c r="Q149" s="23">
        <v>1055</v>
      </c>
      <c r="R149" s="21">
        <f t="shared" ref="R149:R160" si="56">IF(Q149=1600,36,IF(Q149&gt;=1540,35,IF(Q149&gt;=1490,34,IF(Q149&gt;=1440,33,IF(Q149&gt;=1400,32,IF(Q149&gt;=1360,31,IF(Q149&gt;=1330,30,IF(Q149&gt;=1290,29,IF(Q149&gt;=1250,28,IF(Q149&gt;=1210,27,IF(Q149&gt;=1170,26,IF(Q149&gt;=1130,25,IF(Q149&gt;=1090,24,IF(Q149&gt;=1050,23,IF(Q149&gt;=1020,22,IF(Q149&gt;=980,21,IF(Q149&gt;=940,20,IF(Q149&gt;=900,19,IF(Q149&gt;=860,18,IF(Q149&gt;=820,17,IF(Q149&gt;=770,16,IF(Q149&gt;=720,15,IF(Q149&gt;=670,14,IF(Q149&gt;=620,13,IF(Q149&gt;=560,12,IF(Q149&gt;=510,11,""))))))))))))))))))))))))))</f>
        <v>23</v>
      </c>
      <c r="S149" s="21">
        <f t="shared" si="52"/>
        <v>76.567399999999992</v>
      </c>
      <c r="T149" s="22">
        <f t="shared" si="54"/>
        <v>66.567399999999992</v>
      </c>
      <c r="U149" s="22">
        <f t="shared" si="55"/>
        <v>56.567399999999992</v>
      </c>
      <c r="V149" s="21" t="s">
        <v>904</v>
      </c>
      <c r="W149" s="23" t="s">
        <v>901</v>
      </c>
      <c r="X149" s="2" t="s">
        <v>37</v>
      </c>
      <c r="Y149">
        <f t="shared" si="30"/>
        <v>1</v>
      </c>
    </row>
    <row r="150" spans="1:25" x14ac:dyDescent="0.15">
      <c r="A150" s="21"/>
      <c r="B150" s="22" t="str">
        <f>IF(L150=1,"$$$",IF(AND(H150&lt;=13500,H150&gt;9500),"$",IF(AND(H150&lt;=9500,H150&gt;7500),"$$",IF(H150&lt;=7500,"$$$",""))))</f>
        <v/>
      </c>
      <c r="C150" s="22" t="str">
        <f t="shared" si="51"/>
        <v>REACH</v>
      </c>
      <c r="D150" s="21" t="s">
        <v>38</v>
      </c>
      <c r="E150" s="23" t="s">
        <v>28</v>
      </c>
      <c r="F150" s="12">
        <v>0.71590909090909094</v>
      </c>
      <c r="G150" s="12">
        <v>0.73433333333333328</v>
      </c>
      <c r="H150" s="24">
        <v>15929</v>
      </c>
      <c r="I150" s="24" t="str">
        <f t="shared" si="28"/>
        <v>Small</v>
      </c>
      <c r="J150" s="25" t="s">
        <v>574</v>
      </c>
      <c r="K150" s="25" t="s">
        <v>585</v>
      </c>
      <c r="L150" s="25" t="s">
        <v>585</v>
      </c>
      <c r="M150" s="21"/>
      <c r="N150" s="26">
        <v>0.187</v>
      </c>
      <c r="O150" s="27">
        <v>3083</v>
      </c>
      <c r="P150" s="23">
        <v>3.3</v>
      </c>
      <c r="Q150" s="23"/>
      <c r="R150" s="21" t="str">
        <f t="shared" si="56"/>
        <v/>
      </c>
      <c r="S150" s="21">
        <v>75</v>
      </c>
      <c r="T150" s="22">
        <f t="shared" si="54"/>
        <v>65</v>
      </c>
      <c r="U150" s="22">
        <f t="shared" si="55"/>
        <v>55</v>
      </c>
      <c r="V150" s="21" t="s">
        <v>904</v>
      </c>
      <c r="W150" s="23" t="s">
        <v>901</v>
      </c>
      <c r="X150" s="2" t="s">
        <v>38</v>
      </c>
      <c r="Y150">
        <f t="shared" si="30"/>
        <v>1</v>
      </c>
    </row>
    <row r="151" spans="1:25" x14ac:dyDescent="0.15">
      <c r="A151" s="21"/>
      <c r="B151" s="22" t="s">
        <v>763</v>
      </c>
      <c r="C151" s="22" t="str">
        <f t="shared" si="51"/>
        <v>REACH</v>
      </c>
      <c r="D151" s="21" t="s">
        <v>39</v>
      </c>
      <c r="E151" s="23" t="s">
        <v>171</v>
      </c>
      <c r="F151" s="12">
        <v>0.71578947368421053</v>
      </c>
      <c r="G151" s="12">
        <v>0.67566666666666675</v>
      </c>
      <c r="H151" s="24">
        <v>15535</v>
      </c>
      <c r="I151" s="24" t="str">
        <f t="shared" si="28"/>
        <v>Small</v>
      </c>
      <c r="J151" s="25" t="s">
        <v>575</v>
      </c>
      <c r="K151" s="25" t="s">
        <v>586</v>
      </c>
      <c r="L151" s="25" t="s">
        <v>585</v>
      </c>
      <c r="M151" s="21"/>
      <c r="N151" s="26">
        <v>0.14599999999999999</v>
      </c>
      <c r="O151" s="27">
        <v>1421</v>
      </c>
      <c r="P151" s="23">
        <v>3.1</v>
      </c>
      <c r="Q151" s="23">
        <v>1050</v>
      </c>
      <c r="R151" s="21">
        <f t="shared" si="56"/>
        <v>23</v>
      </c>
      <c r="S151" s="21">
        <f t="shared" ref="S151:S159" si="57">(P151*12.5)+(R151*1.3888)</f>
        <v>70.692399999999992</v>
      </c>
      <c r="T151" s="22">
        <f t="shared" si="54"/>
        <v>60.692399999999992</v>
      </c>
      <c r="U151" s="22">
        <f t="shared" si="55"/>
        <v>50.692399999999992</v>
      </c>
      <c r="V151" s="21" t="s">
        <v>904</v>
      </c>
      <c r="W151" s="23" t="s">
        <v>901</v>
      </c>
      <c r="X151" s="2" t="s">
        <v>39</v>
      </c>
      <c r="Y151">
        <f t="shared" si="30"/>
        <v>1</v>
      </c>
    </row>
    <row r="152" spans="1:25" x14ac:dyDescent="0.15">
      <c r="A152" s="21"/>
      <c r="B152" s="22" t="str">
        <f t="shared" ref="B152:B160" si="58">IF(L152=1,"$$$",IF(AND(H152&lt;=13500,H152&gt;9500),"$",IF(AND(H152&lt;=9500,H152&gt;7500),"$$",IF(H152&lt;=7500,"$$$",""))))</f>
        <v/>
      </c>
      <c r="C152" s="22" t="str">
        <f t="shared" si="51"/>
        <v/>
      </c>
      <c r="D152" s="21" t="s">
        <v>40</v>
      </c>
      <c r="E152" s="23" t="s">
        <v>67</v>
      </c>
      <c r="F152" s="12">
        <v>0.7142857142857143</v>
      </c>
      <c r="G152" s="12">
        <v>0.77766666666666673</v>
      </c>
      <c r="H152" s="24">
        <v>25648.25</v>
      </c>
      <c r="I152" s="24" t="str">
        <f t="shared" si="28"/>
        <v>Mid</v>
      </c>
      <c r="J152" s="25" t="s">
        <v>416</v>
      </c>
      <c r="K152" s="25" t="s">
        <v>585</v>
      </c>
      <c r="L152" s="25" t="s">
        <v>585</v>
      </c>
      <c r="M152" s="21"/>
      <c r="N152" s="26">
        <v>0.13300000000000001</v>
      </c>
      <c r="O152" s="27">
        <v>7031</v>
      </c>
      <c r="P152" s="23">
        <v>3.82</v>
      </c>
      <c r="Q152" s="23">
        <v>1170</v>
      </c>
      <c r="R152" s="22">
        <f t="shared" si="56"/>
        <v>26</v>
      </c>
      <c r="S152" s="22">
        <f t="shared" si="57"/>
        <v>83.858800000000002</v>
      </c>
      <c r="T152" s="22">
        <f t="shared" ref="T152:T154" si="59">S152-7</f>
        <v>76.858800000000002</v>
      </c>
      <c r="U152" s="22">
        <f>S152-15</f>
        <v>68.858800000000002</v>
      </c>
      <c r="V152" s="23" t="s">
        <v>902</v>
      </c>
      <c r="W152" s="23" t="s">
        <v>901</v>
      </c>
      <c r="X152" s="2" t="s">
        <v>40</v>
      </c>
      <c r="Y152">
        <f t="shared" si="30"/>
        <v>1</v>
      </c>
    </row>
    <row r="153" spans="1:25" x14ac:dyDescent="0.15">
      <c r="A153" s="21"/>
      <c r="B153" s="22" t="str">
        <f t="shared" si="58"/>
        <v>$</v>
      </c>
      <c r="C153" s="22" t="str">
        <f t="shared" si="51"/>
        <v/>
      </c>
      <c r="D153" s="21" t="s">
        <v>41</v>
      </c>
      <c r="E153" s="23" t="s">
        <v>114</v>
      </c>
      <c r="F153" s="12">
        <v>0.71264367816091956</v>
      </c>
      <c r="G153" s="12">
        <v>0.80200000000000005</v>
      </c>
      <c r="H153" s="24">
        <v>12095</v>
      </c>
      <c r="I153" s="24" t="str">
        <f t="shared" si="28"/>
        <v>Small</v>
      </c>
      <c r="J153" s="25" t="s">
        <v>421</v>
      </c>
      <c r="K153" s="25" t="s">
        <v>586</v>
      </c>
      <c r="L153" s="25" t="s">
        <v>585</v>
      </c>
      <c r="M153" s="21"/>
      <c r="N153" s="26">
        <v>9.9000000000000005E-2</v>
      </c>
      <c r="O153" s="27">
        <v>1367</v>
      </c>
      <c r="P153" s="23">
        <v>3.62</v>
      </c>
      <c r="Q153" s="23">
        <v>1145</v>
      </c>
      <c r="R153" s="22">
        <f t="shared" si="56"/>
        <v>25</v>
      </c>
      <c r="S153" s="22">
        <f t="shared" si="57"/>
        <v>79.97</v>
      </c>
      <c r="T153" s="22">
        <f t="shared" si="59"/>
        <v>72.97</v>
      </c>
      <c r="U153" s="22">
        <f>S153-15</f>
        <v>64.97</v>
      </c>
      <c r="V153" s="23" t="s">
        <v>902</v>
      </c>
      <c r="W153" s="23" t="s">
        <v>901</v>
      </c>
      <c r="X153" s="2" t="s">
        <v>41</v>
      </c>
      <c r="Y153">
        <f t="shared" si="30"/>
        <v>1</v>
      </c>
    </row>
    <row r="154" spans="1:25" x14ac:dyDescent="0.15">
      <c r="A154" s="21"/>
      <c r="B154" s="22" t="str">
        <f t="shared" si="58"/>
        <v/>
      </c>
      <c r="C154" s="22" t="str">
        <f t="shared" si="51"/>
        <v/>
      </c>
      <c r="D154" s="21" t="s">
        <v>303</v>
      </c>
      <c r="E154" s="23" t="s">
        <v>69</v>
      </c>
      <c r="F154" s="12">
        <v>0.71111111111111114</v>
      </c>
      <c r="G154" s="12">
        <v>0.7446666666666667</v>
      </c>
      <c r="H154" s="24">
        <v>17261.5</v>
      </c>
      <c r="I154" s="24" t="str">
        <f t="shared" ref="I154:I217" si="60">IF(O154&lt;4000,"Small",IF(O154&lt;10000,"Mid",IF(O154&lt;20000,"Large",IF(O154&gt;=20000,"Huge",""))))</f>
        <v>Mid</v>
      </c>
      <c r="J154" s="25" t="s">
        <v>422</v>
      </c>
      <c r="K154" s="25" t="s">
        <v>585</v>
      </c>
      <c r="L154" s="25" t="s">
        <v>585</v>
      </c>
      <c r="M154" s="21"/>
      <c r="N154" s="26">
        <v>0.191</v>
      </c>
      <c r="O154" s="27">
        <v>5367</v>
      </c>
      <c r="P154" s="23">
        <v>3.89</v>
      </c>
      <c r="Q154" s="23">
        <v>1125</v>
      </c>
      <c r="R154" s="22">
        <f t="shared" si="56"/>
        <v>24</v>
      </c>
      <c r="S154" s="22">
        <f t="shared" si="57"/>
        <v>81.956199999999995</v>
      </c>
      <c r="T154" s="22">
        <f t="shared" si="59"/>
        <v>74.956199999999995</v>
      </c>
      <c r="U154" s="22">
        <f>S154-15</f>
        <v>66.956199999999995</v>
      </c>
      <c r="V154" s="23" t="s">
        <v>902</v>
      </c>
      <c r="W154" s="23" t="s">
        <v>901</v>
      </c>
      <c r="X154" s="2" t="s">
        <v>303</v>
      </c>
      <c r="Y154">
        <f t="shared" si="30"/>
        <v>1</v>
      </c>
    </row>
    <row r="155" spans="1:25" x14ac:dyDescent="0.15">
      <c r="A155" s="21"/>
      <c r="B155" s="22" t="str">
        <f t="shared" si="58"/>
        <v/>
      </c>
      <c r="C155" s="22" t="str">
        <f>IF(AND($D$14&gt;=T155,$D$14&lt;=(S155+5)),"MATCH",IF(AND($D$14&gt;=U155,$D$14&lt;T155),"REACH",IF(AND($D$14&gt;(S155+5),$D$14&lt;(S155+10)),"SAFETY","")))</f>
        <v/>
      </c>
      <c r="D155" s="22" t="s">
        <v>304</v>
      </c>
      <c r="E155" s="23" t="s">
        <v>167</v>
      </c>
      <c r="F155" s="12">
        <v>0.70542635658914732</v>
      </c>
      <c r="G155" s="12">
        <v>0.87666666666666659</v>
      </c>
      <c r="H155" s="24">
        <v>15603.75</v>
      </c>
      <c r="I155" s="24" t="str">
        <f t="shared" si="60"/>
        <v>Mid</v>
      </c>
      <c r="J155" s="25" t="s">
        <v>932</v>
      </c>
      <c r="K155" s="25" t="s">
        <v>585</v>
      </c>
      <c r="L155" s="25" t="s">
        <v>586</v>
      </c>
      <c r="M155" s="21"/>
      <c r="N155" s="26">
        <v>0.111</v>
      </c>
      <c r="O155" s="27">
        <v>4830</v>
      </c>
      <c r="P155" s="23">
        <v>3.7</v>
      </c>
      <c r="Q155" s="23">
        <v>1210</v>
      </c>
      <c r="R155" s="22">
        <f t="shared" si="56"/>
        <v>27</v>
      </c>
      <c r="S155" s="22">
        <f t="shared" si="57"/>
        <v>83.747600000000006</v>
      </c>
      <c r="T155" s="22">
        <f>S155-5</f>
        <v>78.747600000000006</v>
      </c>
      <c r="U155" s="22">
        <f>S155-10</f>
        <v>73.747600000000006</v>
      </c>
      <c r="V155" s="23" t="s">
        <v>900</v>
      </c>
      <c r="W155" s="23" t="s">
        <v>901</v>
      </c>
      <c r="X155" s="2" t="s">
        <v>304</v>
      </c>
      <c r="Y155">
        <f t="shared" ref="Y155:Y218" si="61">IF(X155=D155,1,2)</f>
        <v>1</v>
      </c>
    </row>
    <row r="156" spans="1:25" x14ac:dyDescent="0.15">
      <c r="A156" s="21"/>
      <c r="B156" s="22" t="str">
        <f t="shared" si="58"/>
        <v/>
      </c>
      <c r="C156" s="22" t="str">
        <f>IF(AND($D$14&gt;=T156,$D$14&lt;=(S156)),"MATCH",IF(AND($D$14&gt;=U156,$D$14&lt;T156),"REACH",IF(AND($D$14&gt;S156,$D$14&lt;(S156+10)),"SAFETY","")))</f>
        <v/>
      </c>
      <c r="D156" s="21" t="s">
        <v>305</v>
      </c>
      <c r="E156" s="23" t="s">
        <v>218</v>
      </c>
      <c r="F156" s="12">
        <v>0.70491803278688525</v>
      </c>
      <c r="G156" s="12">
        <v>0.69099999999999995</v>
      </c>
      <c r="H156" s="24">
        <v>15665</v>
      </c>
      <c r="I156" s="24" t="str">
        <f t="shared" si="60"/>
        <v>Small</v>
      </c>
      <c r="J156" s="25" t="s">
        <v>933</v>
      </c>
      <c r="K156" s="25" t="s">
        <v>585</v>
      </c>
      <c r="L156" s="25" t="s">
        <v>585</v>
      </c>
      <c r="M156" s="21"/>
      <c r="N156" s="26">
        <v>4.2000000000000003E-2</v>
      </c>
      <c r="O156" s="27">
        <v>3086</v>
      </c>
      <c r="P156" s="23">
        <v>3.64</v>
      </c>
      <c r="Q156" s="23">
        <v>1105</v>
      </c>
      <c r="R156" s="21">
        <f t="shared" si="56"/>
        <v>24</v>
      </c>
      <c r="S156" s="21">
        <f t="shared" si="57"/>
        <v>78.831199999999995</v>
      </c>
      <c r="T156" s="22">
        <f>S156-10</f>
        <v>68.831199999999995</v>
      </c>
      <c r="U156" s="22">
        <f t="shared" ref="U156:U162" si="62">S156-20</f>
        <v>58.831199999999995</v>
      </c>
      <c r="V156" s="21" t="s">
        <v>904</v>
      </c>
      <c r="W156" s="23" t="s">
        <v>901</v>
      </c>
      <c r="X156" s="2" t="s">
        <v>305</v>
      </c>
      <c r="Y156">
        <f t="shared" si="61"/>
        <v>1</v>
      </c>
    </row>
    <row r="157" spans="1:25" x14ac:dyDescent="0.15">
      <c r="A157" s="21"/>
      <c r="B157" s="22" t="str">
        <f t="shared" si="58"/>
        <v>$$$</v>
      </c>
      <c r="C157" s="22" t="str">
        <f>IF(AND($D$14&gt;=T157,$D$14&lt;=(S157-5)),"MATCH",IF(AND($D$14&gt;=U157,$D$14&lt;T157),"REACH",IF(AND($D$14&gt;(S157-5),$D$14&lt;(S157+10)),"SAFETY","")))</f>
        <v>MATCH</v>
      </c>
      <c r="D157" s="21" t="s">
        <v>306</v>
      </c>
      <c r="E157" s="23" t="s">
        <v>28</v>
      </c>
      <c r="F157" s="12">
        <v>0.70408163265306123</v>
      </c>
      <c r="G157" s="12">
        <v>0.66400000000000003</v>
      </c>
      <c r="H157" s="24">
        <v>7318.75</v>
      </c>
      <c r="I157" s="24" t="str">
        <f t="shared" si="60"/>
        <v>Mid</v>
      </c>
      <c r="J157" s="25" t="s">
        <v>934</v>
      </c>
      <c r="K157" s="25" t="s">
        <v>585</v>
      </c>
      <c r="L157" s="25" t="s">
        <v>585</v>
      </c>
      <c r="M157" s="21"/>
      <c r="N157" s="26">
        <v>0.19900000000000001</v>
      </c>
      <c r="O157" s="27">
        <v>4320</v>
      </c>
      <c r="P157" s="23">
        <v>3.12</v>
      </c>
      <c r="Q157" s="23">
        <v>940</v>
      </c>
      <c r="R157" s="22">
        <f t="shared" si="56"/>
        <v>20</v>
      </c>
      <c r="S157" s="21">
        <f t="shared" si="57"/>
        <v>66.775999999999996</v>
      </c>
      <c r="T157" s="22">
        <f>S157-13</f>
        <v>53.775999999999996</v>
      </c>
      <c r="U157" s="22">
        <f t="shared" si="62"/>
        <v>46.775999999999996</v>
      </c>
      <c r="V157" s="21" t="s">
        <v>829</v>
      </c>
      <c r="W157" s="23" t="s">
        <v>901</v>
      </c>
      <c r="X157" s="2" t="s">
        <v>306</v>
      </c>
      <c r="Y157">
        <f t="shared" si="61"/>
        <v>1</v>
      </c>
    </row>
    <row r="158" spans="1:25" x14ac:dyDescent="0.15">
      <c r="A158" s="21"/>
      <c r="B158" s="22" t="str">
        <f t="shared" si="58"/>
        <v>$</v>
      </c>
      <c r="C158" s="22" t="str">
        <f>IF(AND($D$14&gt;=T158,$D$14&lt;=(S158)),"MATCH",IF(AND($D$14&gt;=U158,$D$14&lt;T158),"REACH",IF(AND($D$14&gt;S158,$D$14&lt;(S158+10)),"SAFETY","")))</f>
        <v>REACH</v>
      </c>
      <c r="D158" s="30" t="s">
        <v>136</v>
      </c>
      <c r="E158" s="23" t="s">
        <v>171</v>
      </c>
      <c r="F158" s="12">
        <v>0.70270270270270274</v>
      </c>
      <c r="G158" s="12">
        <v>0.72399999999999987</v>
      </c>
      <c r="H158" s="24">
        <v>9936.75</v>
      </c>
      <c r="I158" s="24" t="str">
        <f t="shared" si="60"/>
        <v>Small</v>
      </c>
      <c r="J158" s="25" t="s">
        <v>935</v>
      </c>
      <c r="K158" s="25" t="s">
        <v>585</v>
      </c>
      <c r="L158" s="25" t="s">
        <v>585</v>
      </c>
      <c r="M158" s="21"/>
      <c r="N158" s="26">
        <v>0.18099999999999999</v>
      </c>
      <c r="O158" s="27">
        <v>1560</v>
      </c>
      <c r="P158" s="23">
        <v>3.42</v>
      </c>
      <c r="Q158" s="23">
        <v>995</v>
      </c>
      <c r="R158" s="21">
        <f t="shared" si="56"/>
        <v>21</v>
      </c>
      <c r="S158" s="21">
        <f t="shared" si="57"/>
        <v>71.9148</v>
      </c>
      <c r="T158" s="22">
        <f>S158-10</f>
        <v>61.9148</v>
      </c>
      <c r="U158" s="22">
        <f t="shared" si="62"/>
        <v>51.9148</v>
      </c>
      <c r="V158" s="21" t="s">
        <v>904</v>
      </c>
      <c r="W158" s="23" t="s">
        <v>901</v>
      </c>
      <c r="X158" s="2" t="s">
        <v>136</v>
      </c>
      <c r="Y158">
        <f t="shared" si="61"/>
        <v>1</v>
      </c>
    </row>
    <row r="159" spans="1:25" x14ac:dyDescent="0.15">
      <c r="A159" s="21"/>
      <c r="B159" s="22" t="str">
        <f t="shared" si="58"/>
        <v/>
      </c>
      <c r="C159" s="22" t="str">
        <f>IF(AND($D$14&gt;=T159,$D$14&lt;=(S159-5)),"MATCH",IF(AND($D$14&gt;=U159,$D$14&lt;T159),"REACH",IF(AND($D$14&gt;(S159-5),$D$14&lt;(S159+10)),"SAFETY","")))</f>
        <v>REACH</v>
      </c>
      <c r="D159" s="21" t="s">
        <v>137</v>
      </c>
      <c r="E159" s="23" t="s">
        <v>46</v>
      </c>
      <c r="F159" s="12">
        <v>0.7</v>
      </c>
      <c r="G159" s="12" t="e">
        <v>#N/A</v>
      </c>
      <c r="H159" s="24">
        <v>16764.5</v>
      </c>
      <c r="I159" s="24" t="str">
        <f t="shared" si="60"/>
        <v>Mid</v>
      </c>
      <c r="J159" s="25" t="s">
        <v>677</v>
      </c>
      <c r="K159" s="25" t="s">
        <v>585</v>
      </c>
      <c r="L159" s="25" t="s">
        <v>585</v>
      </c>
      <c r="M159" s="21"/>
      <c r="N159" s="26">
        <v>6.4000000000000001E-2</v>
      </c>
      <c r="O159" s="27">
        <v>5965</v>
      </c>
      <c r="P159" s="23">
        <v>3.56</v>
      </c>
      <c r="Q159" s="23">
        <v>1065</v>
      </c>
      <c r="R159" s="22">
        <f t="shared" si="56"/>
        <v>23</v>
      </c>
      <c r="S159" s="21">
        <f t="shared" si="57"/>
        <v>76.442399999999992</v>
      </c>
      <c r="T159" s="22">
        <f>S159-10</f>
        <v>66.442399999999992</v>
      </c>
      <c r="U159" s="22">
        <f t="shared" si="62"/>
        <v>56.442399999999992</v>
      </c>
      <c r="V159" s="21" t="s">
        <v>904</v>
      </c>
      <c r="W159" s="23" t="s">
        <v>901</v>
      </c>
      <c r="X159" s="2" t="s">
        <v>137</v>
      </c>
      <c r="Y159">
        <f t="shared" si="61"/>
        <v>1</v>
      </c>
    </row>
    <row r="160" spans="1:25" x14ac:dyDescent="0.15">
      <c r="A160" s="21"/>
      <c r="B160" s="22" t="str">
        <f t="shared" si="58"/>
        <v/>
      </c>
      <c r="C160" s="22" t="str">
        <f>IF(AND($D$14&gt;=T160,$D$14&lt;=(S160)),"MATCH",IF(AND($D$14&gt;=U160,$D$14&lt;T160),"REACH",IF(AND($D$14&gt;S160,$D$14&lt;(S160+10)),"SAFETY","")))</f>
        <v>REACH</v>
      </c>
      <c r="D160" s="21" t="s">
        <v>309</v>
      </c>
      <c r="E160" s="23" t="s">
        <v>167</v>
      </c>
      <c r="F160" s="12">
        <v>0.69767441860465118</v>
      </c>
      <c r="G160" s="12"/>
      <c r="H160" s="24">
        <v>18925.25</v>
      </c>
      <c r="I160" s="24" t="str">
        <f t="shared" si="60"/>
        <v>Small</v>
      </c>
      <c r="J160" s="25" t="s">
        <v>678</v>
      </c>
      <c r="K160" s="25" t="s">
        <v>585</v>
      </c>
      <c r="L160" s="25" t="s">
        <v>585</v>
      </c>
      <c r="M160" s="21"/>
      <c r="N160" s="26">
        <v>5.8000000000000003E-2</v>
      </c>
      <c r="O160" s="27">
        <v>1443</v>
      </c>
      <c r="P160" s="23">
        <v>3.33</v>
      </c>
      <c r="Q160" s="23"/>
      <c r="R160" s="21" t="str">
        <f t="shared" si="56"/>
        <v/>
      </c>
      <c r="S160" s="21">
        <v>75</v>
      </c>
      <c r="T160" s="22">
        <f>S160-10</f>
        <v>65</v>
      </c>
      <c r="U160" s="22">
        <f t="shared" si="62"/>
        <v>55</v>
      </c>
      <c r="V160" s="21" t="s">
        <v>904</v>
      </c>
      <c r="W160" s="23" t="s">
        <v>901</v>
      </c>
      <c r="X160" s="2" t="s">
        <v>309</v>
      </c>
      <c r="Y160">
        <f t="shared" si="61"/>
        <v>1</v>
      </c>
    </row>
    <row r="161" spans="1:25" x14ac:dyDescent="0.15">
      <c r="A161" s="21"/>
      <c r="B161" s="22" t="s">
        <v>579</v>
      </c>
      <c r="C161" s="22" t="str">
        <f>IF(AND($D$14&gt;=T161,$D$14&lt;=(S161)),"MATCH",IF(AND($D$14&gt;=U161,$D$14&lt;T161),"REACH",IF(AND($D$14&gt;S161,$D$14&lt;(S161+10)),"SAFETY","")))</f>
        <v/>
      </c>
      <c r="D161" s="30" t="s">
        <v>310</v>
      </c>
      <c r="E161" s="23" t="s">
        <v>64</v>
      </c>
      <c r="F161" s="12">
        <v>0.69655172413793098</v>
      </c>
      <c r="G161" s="12">
        <v>0.65433333333333332</v>
      </c>
      <c r="H161" s="24">
        <v>13929</v>
      </c>
      <c r="I161" s="24" t="str">
        <f t="shared" si="60"/>
        <v>Small</v>
      </c>
      <c r="J161" s="25" t="s">
        <v>679</v>
      </c>
      <c r="K161" s="25" t="s">
        <v>585</v>
      </c>
      <c r="L161" s="25" t="s">
        <v>585</v>
      </c>
      <c r="M161" s="21"/>
      <c r="N161" s="26">
        <v>0.374</v>
      </c>
      <c r="O161" s="27">
        <v>860</v>
      </c>
      <c r="P161" s="23">
        <v>3.67</v>
      </c>
      <c r="Q161" s="23"/>
      <c r="R161" s="22"/>
      <c r="S161" s="22">
        <v>80</v>
      </c>
      <c r="T161" s="22">
        <f>S161-10</f>
        <v>70</v>
      </c>
      <c r="U161" s="22">
        <f t="shared" si="62"/>
        <v>60</v>
      </c>
      <c r="V161" s="23" t="s">
        <v>904</v>
      </c>
      <c r="W161" s="23" t="s">
        <v>901</v>
      </c>
      <c r="X161" s="2" t="s">
        <v>310</v>
      </c>
      <c r="Y161">
        <f t="shared" si="61"/>
        <v>1</v>
      </c>
    </row>
    <row r="162" spans="1:25" x14ac:dyDescent="0.15">
      <c r="A162" s="21"/>
      <c r="B162" s="22" t="str">
        <f>IF(L162=1,"$$$",IF(AND(H162&lt;=13500,H162&gt;9500),"$",IF(AND(H162&lt;=9500,H162&gt;7500),"$$",IF(H162&lt;=7500,"$$$",""))))</f>
        <v/>
      </c>
      <c r="C162" s="22" t="str">
        <f>IF(AND($D$14&gt;=T162,$D$14&lt;=(S162)),"MATCH",IF(AND($D$14&gt;=U162,$D$14&lt;T162),"REACH",IF(AND($D$14&gt;S162,$D$14&lt;(S162+10)),"SAFETY","")))</f>
        <v/>
      </c>
      <c r="D162" s="21" t="s">
        <v>311</v>
      </c>
      <c r="E162" s="23" t="s">
        <v>218</v>
      </c>
      <c r="F162" s="12">
        <v>0.69565217391304346</v>
      </c>
      <c r="G162" s="12">
        <v>0.72100000000000009</v>
      </c>
      <c r="H162" s="24">
        <v>18063.5</v>
      </c>
      <c r="I162" s="24" t="str">
        <f t="shared" si="60"/>
        <v>Small</v>
      </c>
      <c r="J162" s="25" t="s">
        <v>680</v>
      </c>
      <c r="K162" s="25" t="s">
        <v>585</v>
      </c>
      <c r="L162" s="25" t="s">
        <v>585</v>
      </c>
      <c r="M162" s="21"/>
      <c r="N162" s="26">
        <v>8.7999999999999995E-2</v>
      </c>
      <c r="O162" s="27">
        <v>2030</v>
      </c>
      <c r="P162" s="23">
        <v>3.68</v>
      </c>
      <c r="Q162" s="23">
        <v>1060</v>
      </c>
      <c r="R162" s="21">
        <f t="shared" ref="R162:R184" si="63">IF(Q162=1600,36,IF(Q162&gt;=1540,35,IF(Q162&gt;=1490,34,IF(Q162&gt;=1440,33,IF(Q162&gt;=1400,32,IF(Q162&gt;=1360,31,IF(Q162&gt;=1330,30,IF(Q162&gt;=1290,29,IF(Q162&gt;=1250,28,IF(Q162&gt;=1210,27,IF(Q162&gt;=1170,26,IF(Q162&gt;=1130,25,IF(Q162&gt;=1090,24,IF(Q162&gt;=1050,23,IF(Q162&gt;=1020,22,IF(Q162&gt;=980,21,IF(Q162&gt;=940,20,IF(Q162&gt;=900,19,IF(Q162&gt;=860,18,IF(Q162&gt;=820,17,IF(Q162&gt;=770,16,IF(Q162&gt;=720,15,IF(Q162&gt;=670,14,IF(Q162&gt;=620,13,IF(Q162&gt;=560,12,IF(Q162&gt;=510,11,""))))))))))))))))))))))))))</f>
        <v>23</v>
      </c>
      <c r="S162" s="21">
        <f>(P162*12.5)+(R162*1.3888)</f>
        <v>77.942399999999992</v>
      </c>
      <c r="T162" s="22">
        <f>S162-10</f>
        <v>67.942399999999992</v>
      </c>
      <c r="U162" s="22">
        <f t="shared" si="62"/>
        <v>57.942399999999992</v>
      </c>
      <c r="V162" s="21" t="s">
        <v>904</v>
      </c>
      <c r="W162" s="23" t="s">
        <v>901</v>
      </c>
      <c r="X162" s="2" t="s">
        <v>311</v>
      </c>
      <c r="Y162">
        <f t="shared" si="61"/>
        <v>1</v>
      </c>
    </row>
    <row r="163" spans="1:25" x14ac:dyDescent="0.15">
      <c r="A163" s="21"/>
      <c r="B163" s="22" t="str">
        <f>IF(L163=1,"$$$",IF(AND(H163&lt;=13500,H163&gt;9500),"$",IF(AND(H163&lt;=9500,H163&gt;7500),"$$",IF(H163&lt;=7500,"$$$",""))))</f>
        <v/>
      </c>
      <c r="C163" s="22" t="str">
        <f>IF(AND($D$14&gt;=T163,$D$14&lt;=(S163)),"MATCH",IF(AND($D$14&gt;=U163,$D$14&lt;T163),"REACH",IF(AND($D$14&gt;S163,$D$14&lt;(S163+10)),"SAFETY","")))</f>
        <v/>
      </c>
      <c r="D163" s="21" t="s">
        <v>312</v>
      </c>
      <c r="E163" s="23" t="s">
        <v>69</v>
      </c>
      <c r="F163" s="12">
        <v>0.69565217391304346</v>
      </c>
      <c r="G163" s="12">
        <v>0.77600000000000013</v>
      </c>
      <c r="H163" s="24">
        <v>21030.75</v>
      </c>
      <c r="I163" s="24" t="str">
        <f t="shared" si="60"/>
        <v>Small</v>
      </c>
      <c r="J163" s="25" t="s">
        <v>681</v>
      </c>
      <c r="K163" s="25" t="s">
        <v>585</v>
      </c>
      <c r="L163" s="25" t="s">
        <v>585</v>
      </c>
      <c r="M163" s="21"/>
      <c r="N163" s="26">
        <v>0.153</v>
      </c>
      <c r="O163" s="27">
        <v>1336</v>
      </c>
      <c r="P163" s="23">
        <v>3.77</v>
      </c>
      <c r="Q163" s="23">
        <v>1090</v>
      </c>
      <c r="R163" s="22">
        <f t="shared" si="63"/>
        <v>24</v>
      </c>
      <c r="S163" s="22">
        <f>(P163*12.5)+(R163*1.3888)</f>
        <v>80.456199999999995</v>
      </c>
      <c r="T163" s="22">
        <f>S163-7</f>
        <v>73.456199999999995</v>
      </c>
      <c r="U163" s="22">
        <f>S163-15</f>
        <v>65.456199999999995</v>
      </c>
      <c r="V163" s="23" t="s">
        <v>902</v>
      </c>
      <c r="W163" s="23" t="s">
        <v>901</v>
      </c>
      <c r="X163" s="2" t="s">
        <v>312</v>
      </c>
      <c r="Y163">
        <f t="shared" si="61"/>
        <v>1</v>
      </c>
    </row>
    <row r="164" spans="1:25" x14ac:dyDescent="0.15">
      <c r="A164" s="21"/>
      <c r="B164" s="22" t="str">
        <f>IF(L164=1,"$$$",IF(AND(H164&lt;=13500,H164&gt;9500),"$",IF(AND(H164&lt;=9500,H164&gt;7500),"$$",IF(H164&lt;=7500,"$$$",""))))</f>
        <v>$</v>
      </c>
      <c r="C164" s="22" t="str">
        <f>IF(AND($D$14&gt;=T164,$D$14&lt;=(S164-5)),"MATCH",IF(AND($D$14&gt;=U164,$D$14&lt;T164),"REACH",IF(AND($D$14&gt;(S164-5),$D$14&lt;(S164+10)),"SAFETY","")))</f>
        <v>REACH</v>
      </c>
      <c r="D164" s="30" t="s">
        <v>214</v>
      </c>
      <c r="E164" s="23" t="s">
        <v>441</v>
      </c>
      <c r="F164" s="12">
        <v>0.69565217391304346</v>
      </c>
      <c r="G164" s="12">
        <v>0.70966666666666656</v>
      </c>
      <c r="H164" s="24">
        <v>10769.25</v>
      </c>
      <c r="I164" s="24" t="str">
        <f t="shared" si="60"/>
        <v>Small</v>
      </c>
      <c r="J164" s="25" t="s">
        <v>682</v>
      </c>
      <c r="K164" s="25" t="s">
        <v>585</v>
      </c>
      <c r="L164" s="25" t="s">
        <v>585</v>
      </c>
      <c r="M164" s="21"/>
      <c r="N164" s="26">
        <v>6.6000000000000003E-2</v>
      </c>
      <c r="O164" s="27">
        <v>985</v>
      </c>
      <c r="P164" s="23">
        <v>3.41</v>
      </c>
      <c r="Q164" s="23">
        <v>1025</v>
      </c>
      <c r="R164" s="22">
        <f t="shared" si="63"/>
        <v>22</v>
      </c>
      <c r="S164" s="21">
        <f>(P164*12.5)+(R164*1.3888)</f>
        <v>73.178600000000003</v>
      </c>
      <c r="T164" s="22">
        <f>S164-13</f>
        <v>60.178600000000003</v>
      </c>
      <c r="U164" s="22">
        <f t="shared" ref="U164:U165" si="64">S164-20</f>
        <v>53.178600000000003</v>
      </c>
      <c r="V164" s="21" t="s">
        <v>829</v>
      </c>
      <c r="W164" s="23" t="s">
        <v>901</v>
      </c>
      <c r="X164" s="2" t="s">
        <v>214</v>
      </c>
      <c r="Y164">
        <f t="shared" si="61"/>
        <v>1</v>
      </c>
    </row>
    <row r="165" spans="1:25" x14ac:dyDescent="0.15">
      <c r="A165" s="21"/>
      <c r="B165" s="22" t="str">
        <f>IF(L165=1,"$$$",IF(AND(H165&lt;=13500,H165&gt;9500),"$",IF(AND(H165&lt;=9500,H165&gt;7500),"$$",IF(H165&lt;=7500,"$$$",""))))</f>
        <v>$</v>
      </c>
      <c r="C165" s="22" t="str">
        <f>IF(AND($D$14&gt;=T165,$D$14&lt;=(S165-5)),"MATCH",IF(AND($D$14&gt;=U165,$D$14&lt;T165),"REACH",IF(AND($D$14&gt;(S165-5),$D$14&lt;(S165+10)),"SAFETY","")))</f>
        <v>REACH</v>
      </c>
      <c r="D165" s="21" t="s">
        <v>138</v>
      </c>
      <c r="E165" s="23" t="s">
        <v>28</v>
      </c>
      <c r="F165" s="12">
        <v>0.69369369369369371</v>
      </c>
      <c r="G165" s="12">
        <v>0.72766666666666657</v>
      </c>
      <c r="H165" s="24">
        <v>13306.25</v>
      </c>
      <c r="I165" s="24" t="str">
        <f t="shared" si="60"/>
        <v>Small</v>
      </c>
      <c r="J165" s="25" t="s">
        <v>683</v>
      </c>
      <c r="K165" s="25" t="s">
        <v>585</v>
      </c>
      <c r="L165" s="25" t="s">
        <v>585</v>
      </c>
      <c r="M165" s="21"/>
      <c r="N165" s="26">
        <v>8.3000000000000004E-2</v>
      </c>
      <c r="O165" s="27">
        <v>2738</v>
      </c>
      <c r="P165" s="23">
        <v>3.5</v>
      </c>
      <c r="Q165" s="23">
        <v>990</v>
      </c>
      <c r="R165" s="22">
        <f t="shared" si="63"/>
        <v>21</v>
      </c>
      <c r="S165" s="21">
        <f>(P165*12.5)+(R165*1.3888)</f>
        <v>72.9148</v>
      </c>
      <c r="T165" s="22">
        <f>S165-13</f>
        <v>59.9148</v>
      </c>
      <c r="U165" s="22">
        <f t="shared" si="64"/>
        <v>52.9148</v>
      </c>
      <c r="V165" s="21" t="s">
        <v>829</v>
      </c>
      <c r="W165" s="23" t="s">
        <v>901</v>
      </c>
      <c r="X165" s="2" t="s">
        <v>138</v>
      </c>
      <c r="Y165">
        <f t="shared" si="61"/>
        <v>1</v>
      </c>
    </row>
    <row r="166" spans="1:25" x14ac:dyDescent="0.15">
      <c r="A166" s="21"/>
      <c r="B166" s="22" t="str">
        <f>IF(L166=1,"$$$",IF(AND(H166&lt;=13500,H166&gt;9500),"$",IF(AND(H166&lt;=9500,H166&gt;7500),"$$",IF(H166&lt;=7500,"$$$",""))))</f>
        <v/>
      </c>
      <c r="C166" s="22" t="str">
        <f>IF(AND($D$14&gt;=T166,$D$14&lt;=(S166)),"MATCH",IF(AND($D$14&gt;=U166,$D$14&lt;T166),"REACH",IF(AND($D$14&gt;S166,$D$14&lt;(S166+10)),"SAFETY","")))</f>
        <v/>
      </c>
      <c r="D166" s="21" t="s">
        <v>139</v>
      </c>
      <c r="E166" s="23" t="s">
        <v>140</v>
      </c>
      <c r="F166" s="12">
        <v>0.69191919191919193</v>
      </c>
      <c r="G166" s="12">
        <v>0.70033333333333336</v>
      </c>
      <c r="H166" s="24">
        <v>19067.25</v>
      </c>
      <c r="I166" s="24" t="str">
        <f t="shared" si="60"/>
        <v>Small</v>
      </c>
      <c r="J166" s="25" t="s">
        <v>684</v>
      </c>
      <c r="K166" s="25" t="s">
        <v>585</v>
      </c>
      <c r="L166" s="25" t="s">
        <v>585</v>
      </c>
      <c r="M166" s="21"/>
      <c r="N166" s="26">
        <v>0.182</v>
      </c>
      <c r="O166" s="27">
        <v>2430</v>
      </c>
      <c r="P166" s="23">
        <v>3.27</v>
      </c>
      <c r="Q166" s="23">
        <v>1088</v>
      </c>
      <c r="R166" s="22">
        <f t="shared" si="63"/>
        <v>23</v>
      </c>
      <c r="S166" s="22">
        <f>(P166*12.5)+(R166*1.3888)</f>
        <v>72.817399999999992</v>
      </c>
      <c r="T166" s="22">
        <f t="shared" ref="T166" si="65">S166-7</f>
        <v>65.817399999999992</v>
      </c>
      <c r="U166" s="22">
        <f>S166-15</f>
        <v>57.817399999999992</v>
      </c>
      <c r="V166" s="23" t="s">
        <v>902</v>
      </c>
      <c r="W166" s="23" t="s">
        <v>901</v>
      </c>
      <c r="X166" s="2" t="s">
        <v>139</v>
      </c>
      <c r="Y166">
        <f t="shared" si="61"/>
        <v>1</v>
      </c>
    </row>
    <row r="167" spans="1:25" x14ac:dyDescent="0.15">
      <c r="A167" s="21"/>
      <c r="B167" s="22" t="s">
        <v>580</v>
      </c>
      <c r="C167" s="22" t="str">
        <f>IF(AND($D$14&gt;=T167,$D$14&lt;=(S167)),"MATCH",IF(AND($D$14&gt;=U167,$D$14&lt;T167),"REACH",IF(AND($D$14&gt;S167,$D$14&lt;(S167+10)),"SAFETY","")))</f>
        <v/>
      </c>
      <c r="D167" s="21" t="s">
        <v>141</v>
      </c>
      <c r="E167" s="23" t="s">
        <v>89</v>
      </c>
      <c r="F167" s="12">
        <v>0.69142857142857139</v>
      </c>
      <c r="G167" s="12">
        <v>0.73833333333333329</v>
      </c>
      <c r="H167" s="24">
        <v>15123.75</v>
      </c>
      <c r="I167" s="24" t="str">
        <f t="shared" si="60"/>
        <v>Small</v>
      </c>
      <c r="J167" s="25" t="s">
        <v>860</v>
      </c>
      <c r="K167" s="25" t="s">
        <v>585</v>
      </c>
      <c r="L167" s="25" t="s">
        <v>585</v>
      </c>
      <c r="M167" s="21"/>
      <c r="N167" s="26">
        <v>0.215</v>
      </c>
      <c r="O167" s="27">
        <v>1338</v>
      </c>
      <c r="P167" s="23" t="s">
        <v>644</v>
      </c>
      <c r="Q167" s="23">
        <v>1125</v>
      </c>
      <c r="R167" s="22">
        <f t="shared" si="63"/>
        <v>24</v>
      </c>
      <c r="S167" s="22">
        <v>80</v>
      </c>
      <c r="T167" s="22">
        <f>S167-10</f>
        <v>70</v>
      </c>
      <c r="U167" s="22">
        <f>S167-20</f>
        <v>60</v>
      </c>
      <c r="V167" s="23" t="s">
        <v>904</v>
      </c>
      <c r="W167" s="23" t="s">
        <v>901</v>
      </c>
      <c r="X167" s="2" t="s">
        <v>141</v>
      </c>
      <c r="Y167">
        <f t="shared" si="61"/>
        <v>1</v>
      </c>
    </row>
    <row r="168" spans="1:25" x14ac:dyDescent="0.15">
      <c r="A168" s="21"/>
      <c r="B168" s="22" t="str">
        <f t="shared" ref="B168:B187" si="66">IF(L168=1,"$$$",IF(AND(H168&lt;=13500,H168&gt;9500),"$",IF(AND(H168&lt;=9500,H168&gt;7500),"$$",IF(H168&lt;=7500,"$$$",""))))</f>
        <v/>
      </c>
      <c r="C168" s="22" t="str">
        <f>IF(AND($D$14&gt;=T168,$D$14&lt;=(S168)),"MATCH",IF(AND($D$14&gt;=U168,$D$14&lt;T168),"REACH",IF(AND($D$14&gt;S168,$D$14&lt;(S168+10)),"SAFETY","")))</f>
        <v>REACH</v>
      </c>
      <c r="D168" s="21" t="s">
        <v>142</v>
      </c>
      <c r="E168" s="23" t="s">
        <v>167</v>
      </c>
      <c r="F168" s="12">
        <v>0.68776371308016881</v>
      </c>
      <c r="G168" s="12">
        <v>0.77800000000000002</v>
      </c>
      <c r="H168" s="24">
        <v>27862.5</v>
      </c>
      <c r="I168" s="24" t="str">
        <f t="shared" si="60"/>
        <v>Mid</v>
      </c>
      <c r="J168" s="25" t="s">
        <v>861</v>
      </c>
      <c r="K168" s="25" t="s">
        <v>586</v>
      </c>
      <c r="L168" s="25" t="s">
        <v>585</v>
      </c>
      <c r="M168" s="21"/>
      <c r="N168" s="26">
        <v>9.5000000000000001E-2</v>
      </c>
      <c r="O168" s="27">
        <v>4902</v>
      </c>
      <c r="P168" s="23">
        <v>3.46</v>
      </c>
      <c r="Q168" s="23">
        <v>1020</v>
      </c>
      <c r="R168" s="21">
        <f t="shared" si="63"/>
        <v>22</v>
      </c>
      <c r="S168" s="21">
        <f>(P168*12.5)+(R168*1.3888)</f>
        <v>73.803600000000003</v>
      </c>
      <c r="T168" s="22">
        <f>S168-10</f>
        <v>63.803600000000003</v>
      </c>
      <c r="U168" s="22">
        <f>S168-20</f>
        <v>53.803600000000003</v>
      </c>
      <c r="V168" s="21" t="s">
        <v>904</v>
      </c>
      <c r="W168" s="23" t="s">
        <v>901</v>
      </c>
      <c r="X168" s="2" t="s">
        <v>142</v>
      </c>
      <c r="Y168">
        <f t="shared" si="61"/>
        <v>1</v>
      </c>
    </row>
    <row r="169" spans="1:25" x14ac:dyDescent="0.15">
      <c r="A169" s="21"/>
      <c r="B169" s="22" t="str">
        <f t="shared" si="66"/>
        <v/>
      </c>
      <c r="C169" s="22" t="str">
        <f>IF(AND($D$14&gt;=T169,$D$14&lt;=(S169-5)),"MATCH",IF(AND($D$14&gt;=U169,$D$14&lt;T169),"REACH",IF(AND($D$14&gt;(S169-5),$D$14&lt;(S169+10)),"SAFETY","")))</f>
        <v>REACH</v>
      </c>
      <c r="D169" s="21" t="s">
        <v>143</v>
      </c>
      <c r="E169" s="23" t="s">
        <v>69</v>
      </c>
      <c r="F169" s="12">
        <v>0.6875</v>
      </c>
      <c r="G169" s="12">
        <v>0.62766666666666671</v>
      </c>
      <c r="H169" s="24">
        <v>19765.5</v>
      </c>
      <c r="I169" s="24" t="str">
        <f t="shared" si="60"/>
        <v>Small</v>
      </c>
      <c r="J169" s="25" t="s">
        <v>862</v>
      </c>
      <c r="K169" s="25" t="s">
        <v>585</v>
      </c>
      <c r="L169" s="25" t="s">
        <v>585</v>
      </c>
      <c r="M169" s="21"/>
      <c r="N169" s="26">
        <v>0.40100000000000002</v>
      </c>
      <c r="O169" s="27">
        <v>1555</v>
      </c>
      <c r="P169" s="23">
        <v>3.45</v>
      </c>
      <c r="Q169" s="23">
        <v>965</v>
      </c>
      <c r="R169" s="22">
        <f t="shared" si="63"/>
        <v>20</v>
      </c>
      <c r="S169" s="21">
        <f>(P169*12.5)+(R169*1.3888)</f>
        <v>70.900999999999996</v>
      </c>
      <c r="T169" s="22">
        <f>S169-13</f>
        <v>57.900999999999996</v>
      </c>
      <c r="U169" s="22">
        <f>S169-20</f>
        <v>50.900999999999996</v>
      </c>
      <c r="V169" s="21" t="s">
        <v>829</v>
      </c>
      <c r="W169" s="23" t="s">
        <v>901</v>
      </c>
      <c r="X169" s="2" t="s">
        <v>143</v>
      </c>
      <c r="Y169">
        <f t="shared" si="61"/>
        <v>1</v>
      </c>
    </row>
    <row r="170" spans="1:25" x14ac:dyDescent="0.15">
      <c r="A170" s="21"/>
      <c r="B170" s="22" t="str">
        <f t="shared" si="66"/>
        <v>$</v>
      </c>
      <c r="C170" s="22" t="str">
        <f>IF(AND($D$14&gt;=T170,$D$14&lt;=(S170-5)),"MATCH",IF(AND($D$14&gt;=U170,$D$14&lt;T170),"REACH",IF(AND($D$14&gt;(S170-5),$D$14&lt;(S170+5)),"SAFETY","")))</f>
        <v/>
      </c>
      <c r="D170" s="21" t="s">
        <v>144</v>
      </c>
      <c r="E170" s="23" t="s">
        <v>277</v>
      </c>
      <c r="F170" s="12">
        <v>0.68627450980392157</v>
      </c>
      <c r="G170" s="12">
        <v>0.77666666666666673</v>
      </c>
      <c r="H170" s="24">
        <v>11341</v>
      </c>
      <c r="I170" s="24" t="str">
        <f t="shared" si="60"/>
        <v>Small</v>
      </c>
      <c r="J170" s="25" t="s">
        <v>863</v>
      </c>
      <c r="K170" s="25" t="s">
        <v>585</v>
      </c>
      <c r="L170" s="25" t="s">
        <v>585</v>
      </c>
      <c r="M170" s="21"/>
      <c r="N170" s="26">
        <v>0.10299999999999999</v>
      </c>
      <c r="O170" s="27">
        <v>1434</v>
      </c>
      <c r="P170" s="23">
        <v>3.9</v>
      </c>
      <c r="Q170" s="23">
        <v>1285</v>
      </c>
      <c r="R170" s="22">
        <f t="shared" si="63"/>
        <v>28</v>
      </c>
      <c r="S170" s="21">
        <f>(P170*12.5)+(R170*1.3888)</f>
        <v>87.636400000000009</v>
      </c>
      <c r="T170" s="22">
        <f>S170-5</f>
        <v>82.636400000000009</v>
      </c>
      <c r="U170" s="22">
        <f>S170-10</f>
        <v>77.636400000000009</v>
      </c>
      <c r="V170" s="21" t="s">
        <v>900</v>
      </c>
      <c r="W170" s="23" t="s">
        <v>901</v>
      </c>
      <c r="X170" s="2" t="s">
        <v>144</v>
      </c>
      <c r="Y170">
        <f t="shared" si="61"/>
        <v>1</v>
      </c>
    </row>
    <row r="171" spans="1:25" x14ac:dyDescent="0.15">
      <c r="A171" s="21"/>
      <c r="B171" s="22" t="str">
        <f t="shared" si="66"/>
        <v/>
      </c>
      <c r="C171" s="22" t="str">
        <f>IF(AND($D$14&gt;=T171,$D$14&lt;=(S171)),"MATCH",IF(AND($D$14&gt;=U171,$D$14&lt;T171),"REACH",IF(AND($D$14&gt;S171,$D$14&lt;(S171+10)),"SAFETY","")))</f>
        <v>REACH</v>
      </c>
      <c r="D171" s="22" t="s">
        <v>59</v>
      </c>
      <c r="E171" s="23" t="s">
        <v>64</v>
      </c>
      <c r="F171" s="12">
        <v>0.68473895582329314</v>
      </c>
      <c r="G171" s="12">
        <v>0.74266666666666659</v>
      </c>
      <c r="H171" s="24">
        <v>25557</v>
      </c>
      <c r="I171" s="24" t="str">
        <f t="shared" si="60"/>
        <v>Small</v>
      </c>
      <c r="J171" s="25" t="s">
        <v>789</v>
      </c>
      <c r="K171" s="25" t="s">
        <v>585</v>
      </c>
      <c r="L171" s="25" t="s">
        <v>585</v>
      </c>
      <c r="M171" s="21" t="s">
        <v>790</v>
      </c>
      <c r="N171" s="26">
        <v>0.81299999999999994</v>
      </c>
      <c r="O171" s="27">
        <v>2111</v>
      </c>
      <c r="P171" s="23">
        <v>3.63</v>
      </c>
      <c r="Q171" s="23">
        <v>925</v>
      </c>
      <c r="R171" s="21">
        <f t="shared" si="63"/>
        <v>19</v>
      </c>
      <c r="S171" s="21">
        <f>(P171*12.5)+(R171*1.3888)</f>
        <v>71.762200000000007</v>
      </c>
      <c r="T171" s="22">
        <f>S171-10</f>
        <v>61.762200000000007</v>
      </c>
      <c r="U171" s="22">
        <f>S171-20</f>
        <v>51.762200000000007</v>
      </c>
      <c r="V171" s="21" t="s">
        <v>904</v>
      </c>
      <c r="W171" s="23" t="s">
        <v>901</v>
      </c>
      <c r="X171" s="2" t="s">
        <v>59</v>
      </c>
      <c r="Y171">
        <f t="shared" si="61"/>
        <v>1</v>
      </c>
    </row>
    <row r="172" spans="1:25" x14ac:dyDescent="0.15">
      <c r="A172" s="21"/>
      <c r="B172" s="22" t="str">
        <f t="shared" si="66"/>
        <v/>
      </c>
      <c r="C172" s="22" t="str">
        <f>IF(AND($D$14&gt;=T172,$D$14&lt;=(S172)),"MATCH",IF(AND($D$14&gt;=U172,$D$14&lt;T172),"REACH",IF(AND($D$14&gt;S172,$D$14&lt;(S172+10)),"SAFETY","")))</f>
        <v/>
      </c>
      <c r="D172" s="21" t="s">
        <v>60</v>
      </c>
      <c r="E172" s="23" t="s">
        <v>441</v>
      </c>
      <c r="F172" s="12">
        <v>0.68449197860962563</v>
      </c>
      <c r="G172" s="12">
        <v>0.80833333333333324</v>
      </c>
      <c r="H172" s="24">
        <v>16772.25</v>
      </c>
      <c r="I172" s="24" t="str">
        <f t="shared" si="60"/>
        <v>Mid</v>
      </c>
      <c r="J172" s="25" t="s">
        <v>786</v>
      </c>
      <c r="K172" s="25" t="s">
        <v>585</v>
      </c>
      <c r="L172" s="25" t="s">
        <v>585</v>
      </c>
      <c r="M172" s="21"/>
      <c r="N172" s="26">
        <v>0.121</v>
      </c>
      <c r="O172" s="27">
        <v>8128</v>
      </c>
      <c r="P172" s="23" t="s">
        <v>644</v>
      </c>
      <c r="Q172" s="23">
        <v>1105</v>
      </c>
      <c r="R172" s="22">
        <f t="shared" si="63"/>
        <v>24</v>
      </c>
      <c r="S172" s="22">
        <v>80</v>
      </c>
      <c r="T172" s="22">
        <f>S172-10</f>
        <v>70</v>
      </c>
      <c r="U172" s="22">
        <f>S172-20</f>
        <v>60</v>
      </c>
      <c r="V172" s="23" t="s">
        <v>904</v>
      </c>
      <c r="W172" s="23" t="s">
        <v>901</v>
      </c>
      <c r="X172" s="2" t="s">
        <v>60</v>
      </c>
      <c r="Y172">
        <f t="shared" si="61"/>
        <v>1</v>
      </c>
    </row>
    <row r="173" spans="1:25" x14ac:dyDescent="0.15">
      <c r="A173" s="21"/>
      <c r="B173" s="22" t="str">
        <f t="shared" si="66"/>
        <v/>
      </c>
      <c r="C173" s="22" t="str">
        <f>IF(AND($D$14&gt;=T173,$D$14&lt;=(S173)),"MATCH",IF(AND($D$14&gt;=U173,$D$14&lt;T173),"REACH",IF(AND($D$14&gt;S173,$D$14&lt;(S173+10)),"SAFETY","")))</f>
        <v>REACH</v>
      </c>
      <c r="D173" s="21" t="s">
        <v>149</v>
      </c>
      <c r="E173" s="23" t="s">
        <v>69</v>
      </c>
      <c r="F173" s="12">
        <v>0.67788461538461542</v>
      </c>
      <c r="G173" s="12">
        <v>0.69133333333333324</v>
      </c>
      <c r="H173" s="24">
        <v>22155.25</v>
      </c>
      <c r="I173" s="24" t="str">
        <f t="shared" si="60"/>
        <v>Mid</v>
      </c>
      <c r="J173" s="25" t="s">
        <v>787</v>
      </c>
      <c r="K173" s="25" t="s">
        <v>585</v>
      </c>
      <c r="L173" s="25" t="s">
        <v>585</v>
      </c>
      <c r="M173" s="21"/>
      <c r="N173" s="26">
        <v>0.21099999999999999</v>
      </c>
      <c r="O173" s="27">
        <v>5915</v>
      </c>
      <c r="P173" s="23">
        <v>3.52</v>
      </c>
      <c r="Q173" s="23">
        <v>1040</v>
      </c>
      <c r="R173" s="21">
        <f t="shared" si="63"/>
        <v>22</v>
      </c>
      <c r="S173" s="21">
        <f>(P173*12.5)+(R173*1.3888)</f>
        <v>74.553600000000003</v>
      </c>
      <c r="T173" s="22">
        <f>S173-10</f>
        <v>64.553600000000003</v>
      </c>
      <c r="U173" s="22">
        <f>S173-20</f>
        <v>54.553600000000003</v>
      </c>
      <c r="V173" s="21" t="s">
        <v>904</v>
      </c>
      <c r="W173" s="23" t="s">
        <v>901</v>
      </c>
      <c r="X173" s="2" t="s">
        <v>149</v>
      </c>
      <c r="Y173">
        <f t="shared" si="61"/>
        <v>1</v>
      </c>
    </row>
    <row r="174" spans="1:25" x14ac:dyDescent="0.15">
      <c r="A174" s="21"/>
      <c r="B174" s="22" t="str">
        <f t="shared" si="66"/>
        <v/>
      </c>
      <c r="C174" s="22" t="str">
        <f>IF(AND($D$14&gt;=T174,$D$14&lt;=(S174)),"MATCH",IF(AND($D$14&gt;=U174,$D$14&lt;T174),"REACH",IF(AND($D$14&gt;S174,$D$14&lt;(S174+10)),"SAFETY","")))</f>
        <v/>
      </c>
      <c r="D174" s="21" t="s">
        <v>150</v>
      </c>
      <c r="E174" s="23" t="s">
        <v>8</v>
      </c>
      <c r="F174" s="12">
        <v>0.67763157894736847</v>
      </c>
      <c r="G174" s="12">
        <v>0.81933333333333325</v>
      </c>
      <c r="H174" s="24">
        <v>16645.75</v>
      </c>
      <c r="I174" s="24" t="str">
        <f t="shared" si="60"/>
        <v>Small</v>
      </c>
      <c r="J174" s="25" t="s">
        <v>788</v>
      </c>
      <c r="K174" s="25" t="s">
        <v>585</v>
      </c>
      <c r="L174" s="25" t="s">
        <v>585</v>
      </c>
      <c r="M174" s="21"/>
      <c r="N174" s="26">
        <v>9.5000000000000001E-2</v>
      </c>
      <c r="O174" s="27">
        <v>2085</v>
      </c>
      <c r="P174" s="23">
        <v>3.8</v>
      </c>
      <c r="Q174" s="23">
        <v>1145</v>
      </c>
      <c r="R174" s="22">
        <f t="shared" si="63"/>
        <v>25</v>
      </c>
      <c r="S174" s="22">
        <f>(P174*12.5)+(R174*1.3888)</f>
        <v>82.22</v>
      </c>
      <c r="T174" s="22">
        <f>S174-10</f>
        <v>72.22</v>
      </c>
      <c r="U174" s="22">
        <f>S174-20</f>
        <v>62.22</v>
      </c>
      <c r="V174" s="23" t="s">
        <v>904</v>
      </c>
      <c r="W174" s="23" t="s">
        <v>901</v>
      </c>
      <c r="X174" s="2" t="s">
        <v>150</v>
      </c>
      <c r="Y174">
        <f t="shared" si="61"/>
        <v>1</v>
      </c>
    </row>
    <row r="175" spans="1:25" x14ac:dyDescent="0.15">
      <c r="A175" s="21"/>
      <c r="B175" s="22" t="str">
        <f t="shared" si="66"/>
        <v/>
      </c>
      <c r="C175" s="22" t="str">
        <f>IF(AND($D$14&gt;=T175,$D$14&lt;=(S175-5)),"MATCH",IF(AND($D$14&gt;=U175,$D$14&lt;T175),"REACH",IF(AND($D$14&gt;(S175-5),$D$14&lt;(S175+10)),"SAFETY","")))</f>
        <v>MATCH</v>
      </c>
      <c r="D175" s="30" t="s">
        <v>327</v>
      </c>
      <c r="E175" s="23" t="s">
        <v>10</v>
      </c>
      <c r="F175" s="12">
        <v>0.67761452031114955</v>
      </c>
      <c r="G175" s="12">
        <v>0.55900000000000005</v>
      </c>
      <c r="H175" s="24">
        <v>19975.25</v>
      </c>
      <c r="I175" s="24" t="str">
        <f t="shared" si="60"/>
        <v>Mid</v>
      </c>
      <c r="J175" s="25" t="s">
        <v>603</v>
      </c>
      <c r="K175" s="25" t="s">
        <v>586</v>
      </c>
      <c r="L175" s="25" t="s">
        <v>585</v>
      </c>
      <c r="M175" s="21" t="s">
        <v>790</v>
      </c>
      <c r="N175" s="26">
        <v>0.93500000000000005</v>
      </c>
      <c r="O175" s="27">
        <v>4011</v>
      </c>
      <c r="P175" s="23">
        <v>3.3</v>
      </c>
      <c r="Q175" s="23">
        <v>960</v>
      </c>
      <c r="R175" s="22">
        <f t="shared" si="63"/>
        <v>20</v>
      </c>
      <c r="S175" s="21">
        <f>(P175*12.5)+(R175*1.3888)</f>
        <v>69.025999999999996</v>
      </c>
      <c r="T175" s="22">
        <f>S175-13</f>
        <v>56.025999999999996</v>
      </c>
      <c r="U175" s="22">
        <f t="shared" ref="U175:U184" si="67">S175-20</f>
        <v>49.025999999999996</v>
      </c>
      <c r="V175" s="21" t="s">
        <v>829</v>
      </c>
      <c r="W175" s="23" t="s">
        <v>901</v>
      </c>
      <c r="X175" s="2" t="s">
        <v>327</v>
      </c>
      <c r="Y175">
        <f t="shared" si="61"/>
        <v>1</v>
      </c>
    </row>
    <row r="176" spans="1:25" x14ac:dyDescent="0.15">
      <c r="A176" s="21"/>
      <c r="B176" s="22" t="str">
        <f t="shared" si="66"/>
        <v>$</v>
      </c>
      <c r="C176" s="22" t="str">
        <f t="shared" ref="C176:C184" si="68">IF(AND($D$14&gt;=T176,$D$14&lt;=(S176)),"MATCH",IF(AND($D$14&gt;=U176,$D$14&lt;T176),"REACH",IF(AND($D$14&gt;S176,$D$14&lt;(S176+10)),"SAFETY","")))</f>
        <v>REACH</v>
      </c>
      <c r="D176" s="30" t="s">
        <v>159</v>
      </c>
      <c r="E176" s="23" t="s">
        <v>162</v>
      </c>
      <c r="F176" s="12">
        <v>0.67500000000000004</v>
      </c>
      <c r="G176" s="12">
        <v>0.67400000000000004</v>
      </c>
      <c r="H176" s="24">
        <v>11350</v>
      </c>
      <c r="I176" s="24" t="str">
        <f t="shared" si="60"/>
        <v>Small</v>
      </c>
      <c r="J176" s="25" t="s">
        <v>604</v>
      </c>
      <c r="K176" s="25" t="s">
        <v>585</v>
      </c>
      <c r="L176" s="25" t="s">
        <v>585</v>
      </c>
      <c r="M176" s="21"/>
      <c r="N176" s="26">
        <v>7.0999999999999994E-2</v>
      </c>
      <c r="O176" s="27">
        <v>1063</v>
      </c>
      <c r="P176" s="23">
        <v>3.61</v>
      </c>
      <c r="Q176" s="23">
        <v>1025</v>
      </c>
      <c r="R176" s="21">
        <f t="shared" si="63"/>
        <v>22</v>
      </c>
      <c r="S176" s="21">
        <f>(P176*12.5)+(R176*1.3888)</f>
        <v>75.678600000000003</v>
      </c>
      <c r="T176" s="22">
        <f t="shared" ref="T176:T184" si="69">S176-10</f>
        <v>65.678600000000003</v>
      </c>
      <c r="U176" s="22">
        <f t="shared" si="67"/>
        <v>55.678600000000003</v>
      </c>
      <c r="V176" s="21" t="s">
        <v>904</v>
      </c>
      <c r="W176" s="23" t="s">
        <v>901</v>
      </c>
      <c r="X176" s="2" t="s">
        <v>159</v>
      </c>
      <c r="Y176">
        <f t="shared" si="61"/>
        <v>1</v>
      </c>
    </row>
    <row r="177" spans="1:25" x14ac:dyDescent="0.15">
      <c r="A177" s="21"/>
      <c r="B177" s="22" t="str">
        <f t="shared" si="66"/>
        <v/>
      </c>
      <c r="C177" s="22" t="str">
        <f t="shared" si="68"/>
        <v/>
      </c>
      <c r="D177" s="21" t="s">
        <v>330</v>
      </c>
      <c r="E177" s="23" t="s">
        <v>28</v>
      </c>
      <c r="F177" s="12">
        <v>0.67460317460317465</v>
      </c>
      <c r="G177" s="12">
        <v>0.75633333333333341</v>
      </c>
      <c r="H177" s="24">
        <v>18998.75</v>
      </c>
      <c r="I177" s="24" t="str">
        <f t="shared" si="60"/>
        <v>Mid</v>
      </c>
      <c r="J177" s="25" t="s">
        <v>605</v>
      </c>
      <c r="K177" s="25" t="s">
        <v>586</v>
      </c>
      <c r="L177" s="25" t="s">
        <v>585</v>
      </c>
      <c r="M177" s="21"/>
      <c r="N177" s="26">
        <v>9.7000000000000003E-2</v>
      </c>
      <c r="O177" s="27">
        <v>6207</v>
      </c>
      <c r="P177" s="23" t="s">
        <v>644</v>
      </c>
      <c r="Q177" s="23">
        <v>1045</v>
      </c>
      <c r="R177" s="21">
        <f t="shared" si="63"/>
        <v>22</v>
      </c>
      <c r="S177" s="21">
        <v>75</v>
      </c>
      <c r="T177" s="22">
        <f>S177-7</f>
        <v>68</v>
      </c>
      <c r="U177" s="22">
        <f>S177-15</f>
        <v>60</v>
      </c>
      <c r="V177" s="21" t="s">
        <v>902</v>
      </c>
      <c r="W177" s="23" t="s">
        <v>901</v>
      </c>
      <c r="X177" s="2" t="s">
        <v>330</v>
      </c>
      <c r="Y177">
        <f t="shared" si="61"/>
        <v>1</v>
      </c>
    </row>
    <row r="178" spans="1:25" x14ac:dyDescent="0.15">
      <c r="A178" s="21"/>
      <c r="B178" s="22" t="str">
        <f t="shared" si="66"/>
        <v/>
      </c>
      <c r="C178" s="22" t="str">
        <f t="shared" si="68"/>
        <v/>
      </c>
      <c r="D178" s="21" t="s">
        <v>331</v>
      </c>
      <c r="E178" s="23" t="s">
        <v>277</v>
      </c>
      <c r="F178" s="12">
        <v>0.6741573033707865</v>
      </c>
      <c r="G178" s="12">
        <v>0.751</v>
      </c>
      <c r="H178" s="24">
        <v>18154.25</v>
      </c>
      <c r="I178" s="24" t="str">
        <f t="shared" si="60"/>
        <v>Small</v>
      </c>
      <c r="J178" s="25" t="s">
        <v>606</v>
      </c>
      <c r="K178" s="25" t="s">
        <v>585</v>
      </c>
      <c r="L178" s="25" t="s">
        <v>585</v>
      </c>
      <c r="M178" s="21"/>
      <c r="N178" s="26">
        <v>9.4E-2</v>
      </c>
      <c r="O178" s="27">
        <v>2123</v>
      </c>
      <c r="P178" s="23">
        <v>3.71</v>
      </c>
      <c r="Q178" s="23">
        <v>1185</v>
      </c>
      <c r="R178" s="21">
        <f t="shared" si="63"/>
        <v>26</v>
      </c>
      <c r="S178" s="21">
        <f>(P178*12.5)+(R178*1.3888)</f>
        <v>82.483800000000002</v>
      </c>
      <c r="T178" s="22">
        <f t="shared" si="69"/>
        <v>72.483800000000002</v>
      </c>
      <c r="U178" s="22">
        <f t="shared" si="67"/>
        <v>62.483800000000002</v>
      </c>
      <c r="V178" s="21" t="s">
        <v>904</v>
      </c>
      <c r="W178" s="23" t="s">
        <v>901</v>
      </c>
      <c r="X178" s="2" t="s">
        <v>331</v>
      </c>
      <c r="Y178">
        <f t="shared" si="61"/>
        <v>1</v>
      </c>
    </row>
    <row r="179" spans="1:25" x14ac:dyDescent="0.15">
      <c r="A179" s="21"/>
      <c r="B179" s="22" t="str">
        <f t="shared" si="66"/>
        <v/>
      </c>
      <c r="C179" s="22" t="str">
        <f t="shared" si="68"/>
        <v>REACH</v>
      </c>
      <c r="D179" s="21" t="s">
        <v>332</v>
      </c>
      <c r="E179" s="23" t="s">
        <v>28</v>
      </c>
      <c r="F179" s="12">
        <v>0.67307692307692313</v>
      </c>
      <c r="G179" s="12">
        <v>0.83566666666666656</v>
      </c>
      <c r="H179" s="24">
        <v>16970</v>
      </c>
      <c r="I179" s="24" t="str">
        <f t="shared" si="60"/>
        <v>Small</v>
      </c>
      <c r="J179" s="25" t="s">
        <v>607</v>
      </c>
      <c r="K179" s="25" t="s">
        <v>585</v>
      </c>
      <c r="L179" s="25" t="s">
        <v>585</v>
      </c>
      <c r="M179" s="21"/>
      <c r="N179" s="26">
        <v>0.01</v>
      </c>
      <c r="O179" s="27">
        <v>2731</v>
      </c>
      <c r="P179" s="23">
        <v>3.47</v>
      </c>
      <c r="Q179" s="23">
        <v>1125</v>
      </c>
      <c r="R179" s="21">
        <f t="shared" si="63"/>
        <v>24</v>
      </c>
      <c r="S179" s="21">
        <f>(P179*12.5)+(R179*1.3888)</f>
        <v>76.706199999999995</v>
      </c>
      <c r="T179" s="22">
        <f t="shared" si="69"/>
        <v>66.706199999999995</v>
      </c>
      <c r="U179" s="22">
        <f t="shared" si="67"/>
        <v>56.706199999999995</v>
      </c>
      <c r="V179" s="21" t="s">
        <v>904</v>
      </c>
      <c r="W179" s="23" t="s">
        <v>901</v>
      </c>
      <c r="X179" s="2" t="s">
        <v>332</v>
      </c>
      <c r="Y179">
        <f t="shared" si="61"/>
        <v>1</v>
      </c>
    </row>
    <row r="180" spans="1:25" x14ac:dyDescent="0.15">
      <c r="A180" s="21"/>
      <c r="B180" s="22" t="str">
        <f t="shared" si="66"/>
        <v/>
      </c>
      <c r="C180" s="22" t="str">
        <f t="shared" si="68"/>
        <v>REACH</v>
      </c>
      <c r="D180" s="21" t="s">
        <v>333</v>
      </c>
      <c r="E180" s="23" t="s">
        <v>167</v>
      </c>
      <c r="F180" s="12">
        <v>0.67307692307692313</v>
      </c>
      <c r="G180" s="12">
        <v>0.77133333333333332</v>
      </c>
      <c r="H180" s="24">
        <v>15917.5</v>
      </c>
      <c r="I180" s="24" t="str">
        <f t="shared" si="60"/>
        <v>Small</v>
      </c>
      <c r="J180" s="25" t="s">
        <v>608</v>
      </c>
      <c r="K180" s="25" t="s">
        <v>586</v>
      </c>
      <c r="L180" s="25" t="s">
        <v>585</v>
      </c>
      <c r="M180" s="21"/>
      <c r="N180" s="26">
        <v>5.8000000000000003E-2</v>
      </c>
      <c r="O180" s="27">
        <v>2021</v>
      </c>
      <c r="P180" s="23" t="s">
        <v>644</v>
      </c>
      <c r="Q180" s="23">
        <v>1025</v>
      </c>
      <c r="R180" s="21">
        <f t="shared" si="63"/>
        <v>22</v>
      </c>
      <c r="S180" s="21">
        <v>75</v>
      </c>
      <c r="T180" s="22">
        <f t="shared" si="69"/>
        <v>65</v>
      </c>
      <c r="U180" s="22">
        <f t="shared" si="67"/>
        <v>55</v>
      </c>
      <c r="V180" s="21" t="s">
        <v>904</v>
      </c>
      <c r="W180" s="23" t="s">
        <v>901</v>
      </c>
      <c r="X180" s="2" t="s">
        <v>333</v>
      </c>
      <c r="Y180">
        <f t="shared" si="61"/>
        <v>1</v>
      </c>
    </row>
    <row r="181" spans="1:25" x14ac:dyDescent="0.15">
      <c r="A181" s="21"/>
      <c r="B181" s="22" t="str">
        <f t="shared" si="66"/>
        <v>$</v>
      </c>
      <c r="C181" s="22" t="str">
        <f t="shared" si="68"/>
        <v/>
      </c>
      <c r="D181" s="30" t="s">
        <v>334</v>
      </c>
      <c r="E181" s="23" t="s">
        <v>162</v>
      </c>
      <c r="F181" s="12">
        <v>0.66666666666666663</v>
      </c>
      <c r="G181" s="12">
        <v>0.82766666666666666</v>
      </c>
      <c r="H181" s="24">
        <v>12199.25</v>
      </c>
      <c r="I181" s="24" t="str">
        <f t="shared" si="60"/>
        <v>Small</v>
      </c>
      <c r="J181" s="25" t="s">
        <v>609</v>
      </c>
      <c r="K181" s="25" t="s">
        <v>585</v>
      </c>
      <c r="L181" s="25" t="s">
        <v>585</v>
      </c>
      <c r="M181" s="21"/>
      <c r="N181" s="26">
        <v>0.106</v>
      </c>
      <c r="O181" s="27">
        <v>2338</v>
      </c>
      <c r="P181" s="23">
        <v>3.55</v>
      </c>
      <c r="Q181" s="23">
        <v>1105</v>
      </c>
      <c r="R181" s="21">
        <f t="shared" si="63"/>
        <v>24</v>
      </c>
      <c r="S181" s="21">
        <f>(P181*12.5)+(R181*1.3888)</f>
        <v>77.706199999999995</v>
      </c>
      <c r="T181" s="22">
        <f t="shared" si="69"/>
        <v>67.706199999999995</v>
      </c>
      <c r="U181" s="22">
        <f t="shared" si="67"/>
        <v>57.706199999999995</v>
      </c>
      <c r="V181" s="21" t="s">
        <v>904</v>
      </c>
      <c r="W181" s="23" t="s">
        <v>901</v>
      </c>
      <c r="X181" s="2" t="s">
        <v>334</v>
      </c>
      <c r="Y181">
        <f t="shared" si="61"/>
        <v>1</v>
      </c>
    </row>
    <row r="182" spans="1:25" x14ac:dyDescent="0.15">
      <c r="A182" s="21"/>
      <c r="B182" s="22" t="str">
        <f t="shared" si="66"/>
        <v/>
      </c>
      <c r="C182" s="22" t="str">
        <f t="shared" si="68"/>
        <v>REACH</v>
      </c>
      <c r="D182" s="21" t="s">
        <v>335</v>
      </c>
      <c r="E182" s="23" t="s">
        <v>69</v>
      </c>
      <c r="F182" s="12">
        <v>0.66666666666666663</v>
      </c>
      <c r="G182" s="12">
        <v>0.77</v>
      </c>
      <c r="H182" s="24">
        <v>20674</v>
      </c>
      <c r="I182" s="24" t="str">
        <f t="shared" si="60"/>
        <v>Small</v>
      </c>
      <c r="J182" s="25" t="s">
        <v>621</v>
      </c>
      <c r="K182" s="25" t="s">
        <v>585</v>
      </c>
      <c r="L182" s="25" t="s">
        <v>585</v>
      </c>
      <c r="M182" s="21"/>
      <c r="N182" s="26">
        <v>0.21199999999999999</v>
      </c>
      <c r="O182" s="27">
        <v>2331</v>
      </c>
      <c r="P182" s="23">
        <v>3.71</v>
      </c>
      <c r="Q182" s="23">
        <v>1040</v>
      </c>
      <c r="R182" s="21">
        <f t="shared" si="63"/>
        <v>22</v>
      </c>
      <c r="S182" s="21">
        <f>(P182*12.5)+(R182*1.3888)</f>
        <v>76.928600000000003</v>
      </c>
      <c r="T182" s="22">
        <f t="shared" si="69"/>
        <v>66.928600000000003</v>
      </c>
      <c r="U182" s="22">
        <f t="shared" si="67"/>
        <v>56.928600000000003</v>
      </c>
      <c r="V182" s="21" t="s">
        <v>904</v>
      </c>
      <c r="W182" s="23" t="s">
        <v>901</v>
      </c>
      <c r="X182" s="2" t="s">
        <v>335</v>
      </c>
      <c r="Y182">
        <f t="shared" si="61"/>
        <v>1</v>
      </c>
    </row>
    <row r="183" spans="1:25" x14ac:dyDescent="0.15">
      <c r="A183" s="21"/>
      <c r="B183" s="22" t="str">
        <f t="shared" si="66"/>
        <v/>
      </c>
      <c r="C183" s="22" t="str">
        <f t="shared" si="68"/>
        <v/>
      </c>
      <c r="D183" s="21" t="s">
        <v>336</v>
      </c>
      <c r="E183" s="23" t="s">
        <v>337</v>
      </c>
      <c r="F183" s="12">
        <v>0.66666666666666663</v>
      </c>
      <c r="G183" s="12">
        <v>0.76200000000000001</v>
      </c>
      <c r="H183" s="24">
        <v>18734.75</v>
      </c>
      <c r="I183" s="24" t="str">
        <f t="shared" si="60"/>
        <v>Small</v>
      </c>
      <c r="J183" s="25" t="s">
        <v>622</v>
      </c>
      <c r="K183" s="25" t="s">
        <v>585</v>
      </c>
      <c r="L183" s="25" t="s">
        <v>585</v>
      </c>
      <c r="M183" s="21"/>
      <c r="N183" s="26">
        <v>9.0999999999999998E-2</v>
      </c>
      <c r="O183" s="27">
        <v>3989</v>
      </c>
      <c r="P183" s="23">
        <v>3.77</v>
      </c>
      <c r="Q183" s="23">
        <v>1125</v>
      </c>
      <c r="R183" s="21">
        <f t="shared" si="63"/>
        <v>24</v>
      </c>
      <c r="S183" s="21">
        <f>(P183*12.5)+(R183*1.3888)</f>
        <v>80.456199999999995</v>
      </c>
      <c r="T183" s="22">
        <f t="shared" si="69"/>
        <v>70.456199999999995</v>
      </c>
      <c r="U183" s="22">
        <f t="shared" si="67"/>
        <v>60.456199999999995</v>
      </c>
      <c r="V183" s="21" t="s">
        <v>904</v>
      </c>
      <c r="W183" s="23" t="s">
        <v>901</v>
      </c>
      <c r="X183" s="2" t="s">
        <v>336</v>
      </c>
      <c r="Y183">
        <f t="shared" si="61"/>
        <v>1</v>
      </c>
    </row>
    <row r="184" spans="1:25" x14ac:dyDescent="0.15">
      <c r="A184" s="21"/>
      <c r="B184" s="22" t="str">
        <f t="shared" si="66"/>
        <v/>
      </c>
      <c r="C184" s="22" t="str">
        <f t="shared" si="68"/>
        <v>REACH</v>
      </c>
      <c r="D184" s="21" t="s">
        <v>338</v>
      </c>
      <c r="E184" s="23" t="s">
        <v>73</v>
      </c>
      <c r="F184" s="12">
        <v>0.66666666666666663</v>
      </c>
      <c r="G184" s="12">
        <v>0.64533333333333331</v>
      </c>
      <c r="H184" s="24">
        <v>23247.5</v>
      </c>
      <c r="I184" s="24" t="str">
        <f t="shared" si="60"/>
        <v>Small</v>
      </c>
      <c r="J184" s="25" t="s">
        <v>778</v>
      </c>
      <c r="K184" s="25" t="s">
        <v>585</v>
      </c>
      <c r="L184" s="25" t="s">
        <v>585</v>
      </c>
      <c r="M184" s="21"/>
      <c r="N184" s="26">
        <v>5.1999999999999998E-2</v>
      </c>
      <c r="O184" s="27">
        <v>2340</v>
      </c>
      <c r="P184" s="23" t="s">
        <v>644</v>
      </c>
      <c r="Q184" s="23">
        <v>1005</v>
      </c>
      <c r="R184" s="21">
        <f t="shared" si="63"/>
        <v>21</v>
      </c>
      <c r="S184" s="21">
        <v>75</v>
      </c>
      <c r="T184" s="22">
        <f t="shared" si="69"/>
        <v>65</v>
      </c>
      <c r="U184" s="22">
        <f t="shared" si="67"/>
        <v>55</v>
      </c>
      <c r="V184" s="21" t="s">
        <v>904</v>
      </c>
      <c r="W184" s="23" t="s">
        <v>901</v>
      </c>
      <c r="X184" s="2" t="s">
        <v>338</v>
      </c>
      <c r="Y184">
        <f t="shared" si="61"/>
        <v>1</v>
      </c>
    </row>
    <row r="185" spans="1:25" x14ac:dyDescent="0.15">
      <c r="A185" s="21"/>
      <c r="B185" s="22" t="str">
        <f t="shared" si="66"/>
        <v/>
      </c>
      <c r="C185" s="22" t="str">
        <f>IF(AND($D$14&gt;=T185,$D$14&lt;=(S185-5)),"MATCH",IF(AND($D$14&gt;=U185,$D$14&lt;T185),"REACH",IF(AND($D$14&gt;(S185-5),$D$14&lt;(S185+5)),"SAFETY","")))</f>
        <v>MATCH</v>
      </c>
      <c r="D185" s="21" t="s">
        <v>174</v>
      </c>
      <c r="E185" s="23" t="s">
        <v>358</v>
      </c>
      <c r="F185" s="12">
        <v>0.66666666666666663</v>
      </c>
      <c r="G185" s="12">
        <v>0.4506666666666666</v>
      </c>
      <c r="H185" s="24">
        <v>14379.25</v>
      </c>
      <c r="I185" s="24" t="str">
        <f t="shared" si="60"/>
        <v>Small</v>
      </c>
      <c r="J185" s="25" t="s">
        <v>779</v>
      </c>
      <c r="K185" s="25" t="s">
        <v>586</v>
      </c>
      <c r="L185" s="25" t="s">
        <v>585</v>
      </c>
      <c r="M185" s="21"/>
      <c r="N185" s="26">
        <v>5.6000000000000001E-2</v>
      </c>
      <c r="O185" s="27">
        <v>568</v>
      </c>
      <c r="P185" s="23" t="s">
        <v>644</v>
      </c>
      <c r="Q185" s="23"/>
      <c r="R185" s="22"/>
      <c r="S185" s="21">
        <v>65</v>
      </c>
      <c r="T185" s="22">
        <f>S185-13</f>
        <v>52</v>
      </c>
      <c r="U185" s="22">
        <f>S185-20</f>
        <v>45</v>
      </c>
      <c r="V185" s="21" t="s">
        <v>829</v>
      </c>
      <c r="W185" s="23" t="s">
        <v>901</v>
      </c>
      <c r="X185" s="2" t="s">
        <v>174</v>
      </c>
      <c r="Y185">
        <f t="shared" si="61"/>
        <v>1</v>
      </c>
    </row>
    <row r="186" spans="1:25" x14ac:dyDescent="0.15">
      <c r="A186" s="21"/>
      <c r="B186" s="22" t="str">
        <f t="shared" si="66"/>
        <v/>
      </c>
      <c r="C186" s="22" t="str">
        <f t="shared" ref="C186:C191" si="70">IF(AND($D$14&gt;=T186,$D$14&lt;=(S186)),"MATCH",IF(AND($D$14&gt;=U186,$D$14&lt;T186),"REACH",IF(AND($D$14&gt;S186,$D$14&lt;(S186+10)),"SAFETY","")))</f>
        <v>REACH</v>
      </c>
      <c r="D186" s="21" t="s">
        <v>173</v>
      </c>
      <c r="E186" s="23" t="s">
        <v>140</v>
      </c>
      <c r="F186" s="12">
        <v>0.66500000000000004</v>
      </c>
      <c r="G186" s="12"/>
      <c r="H186" s="24">
        <v>13568</v>
      </c>
      <c r="I186" s="24" t="str">
        <f t="shared" si="60"/>
        <v>Small</v>
      </c>
      <c r="J186" s="25" t="s">
        <v>854</v>
      </c>
      <c r="K186" s="25" t="s">
        <v>585</v>
      </c>
      <c r="L186" s="25" t="s">
        <v>585</v>
      </c>
      <c r="M186" s="21"/>
      <c r="N186" s="26">
        <v>0.106</v>
      </c>
      <c r="O186" s="27">
        <v>2816</v>
      </c>
      <c r="P186" s="23">
        <v>3.41</v>
      </c>
      <c r="Q186" s="23">
        <v>1015</v>
      </c>
      <c r="R186" s="21">
        <f t="shared" ref="R186:R191" si="71">IF(Q186=1600,36,IF(Q186&gt;=1540,35,IF(Q186&gt;=1490,34,IF(Q186&gt;=1440,33,IF(Q186&gt;=1400,32,IF(Q186&gt;=1360,31,IF(Q186&gt;=1330,30,IF(Q186&gt;=1290,29,IF(Q186&gt;=1250,28,IF(Q186&gt;=1210,27,IF(Q186&gt;=1170,26,IF(Q186&gt;=1130,25,IF(Q186&gt;=1090,24,IF(Q186&gt;=1050,23,IF(Q186&gt;=1020,22,IF(Q186&gt;=980,21,IF(Q186&gt;=940,20,IF(Q186&gt;=900,19,IF(Q186&gt;=860,18,IF(Q186&gt;=820,17,IF(Q186&gt;=770,16,IF(Q186&gt;=720,15,IF(Q186&gt;=670,14,IF(Q186&gt;=620,13,IF(Q186&gt;=560,12,IF(Q186&gt;=510,11,""))))))))))))))))))))))))))</f>
        <v>21</v>
      </c>
      <c r="S186" s="21">
        <f t="shared" ref="S186:S191" si="72">(P186*12.5)+(R186*1.3888)</f>
        <v>71.7898</v>
      </c>
      <c r="T186" s="22">
        <f>S186-10</f>
        <v>61.7898</v>
      </c>
      <c r="U186" s="22">
        <f>S186-20</f>
        <v>51.7898</v>
      </c>
      <c r="V186" s="21" t="s">
        <v>904</v>
      </c>
      <c r="W186" s="23" t="s">
        <v>901</v>
      </c>
      <c r="X186" s="2" t="s">
        <v>173</v>
      </c>
      <c r="Y186">
        <f t="shared" si="61"/>
        <v>1</v>
      </c>
    </row>
    <row r="187" spans="1:25" x14ac:dyDescent="0.15">
      <c r="A187" s="21"/>
      <c r="B187" s="22" t="str">
        <f t="shared" si="66"/>
        <v/>
      </c>
      <c r="C187" s="22" t="str">
        <f t="shared" si="70"/>
        <v>REACH</v>
      </c>
      <c r="D187" s="21" t="s">
        <v>22</v>
      </c>
      <c r="E187" s="23" t="s">
        <v>229</v>
      </c>
      <c r="F187" s="12">
        <v>0.66379310344827591</v>
      </c>
      <c r="G187" s="12">
        <v>0.67500000000000016</v>
      </c>
      <c r="H187" s="24">
        <v>16854</v>
      </c>
      <c r="I187" s="24" t="str">
        <f t="shared" si="60"/>
        <v>Small</v>
      </c>
      <c r="J187" s="25" t="s">
        <v>855</v>
      </c>
      <c r="K187" s="25" t="s">
        <v>585</v>
      </c>
      <c r="L187" s="25" t="s">
        <v>585</v>
      </c>
      <c r="M187" s="21"/>
      <c r="N187" s="26">
        <v>0.09</v>
      </c>
      <c r="O187" s="27">
        <v>3098</v>
      </c>
      <c r="P187" s="23">
        <v>3.62</v>
      </c>
      <c r="Q187" s="23">
        <v>995</v>
      </c>
      <c r="R187" s="21">
        <f t="shared" si="71"/>
        <v>21</v>
      </c>
      <c r="S187" s="21">
        <f t="shared" si="72"/>
        <v>74.4148</v>
      </c>
      <c r="T187" s="22">
        <f>S187-10</f>
        <v>64.4148</v>
      </c>
      <c r="U187" s="22">
        <f>S187-20</f>
        <v>54.4148</v>
      </c>
      <c r="V187" s="21" t="s">
        <v>904</v>
      </c>
      <c r="W187" s="23" t="s">
        <v>901</v>
      </c>
      <c r="X187" s="2" t="s">
        <v>22</v>
      </c>
      <c r="Y187">
        <f t="shared" si="61"/>
        <v>1</v>
      </c>
    </row>
    <row r="188" spans="1:25" x14ac:dyDescent="0.15">
      <c r="A188" s="21"/>
      <c r="B188" s="22" t="s">
        <v>941</v>
      </c>
      <c r="C188" s="22" t="str">
        <f t="shared" si="70"/>
        <v/>
      </c>
      <c r="D188" s="21" t="s">
        <v>177</v>
      </c>
      <c r="E188" s="23" t="s">
        <v>89</v>
      </c>
      <c r="F188" s="12">
        <v>0.66355140186915884</v>
      </c>
      <c r="G188" s="12">
        <v>0.77066666666666661</v>
      </c>
      <c r="H188" s="24">
        <v>17368.25</v>
      </c>
      <c r="I188" s="24" t="str">
        <f t="shared" si="60"/>
        <v>Small</v>
      </c>
      <c r="J188" s="25" t="s">
        <v>856</v>
      </c>
      <c r="K188" s="25" t="s">
        <v>585</v>
      </c>
      <c r="L188" s="25" t="s">
        <v>585</v>
      </c>
      <c r="M188" s="21"/>
      <c r="N188" s="26">
        <v>0.187</v>
      </c>
      <c r="O188" s="27">
        <v>1318</v>
      </c>
      <c r="P188" s="23">
        <v>3.68</v>
      </c>
      <c r="Q188" s="23">
        <v>1105</v>
      </c>
      <c r="R188" s="22">
        <f t="shared" si="71"/>
        <v>24</v>
      </c>
      <c r="S188" s="22">
        <f t="shared" si="72"/>
        <v>79.331199999999995</v>
      </c>
      <c r="T188" s="22">
        <f>S188-7</f>
        <v>72.331199999999995</v>
      </c>
      <c r="U188" s="22">
        <f>S188-15</f>
        <v>64.331199999999995</v>
      </c>
      <c r="V188" s="23" t="s">
        <v>902</v>
      </c>
      <c r="W188" s="23" t="s">
        <v>901</v>
      </c>
      <c r="X188" s="2" t="s">
        <v>177</v>
      </c>
      <c r="Y188">
        <f t="shared" si="61"/>
        <v>1</v>
      </c>
    </row>
    <row r="189" spans="1:25" x14ac:dyDescent="0.15">
      <c r="A189" s="21"/>
      <c r="B189" s="22" t="str">
        <f t="shared" ref="B189:B202" si="73">IF(L189=1,"$$$",IF(AND(H189&lt;=13500,H189&gt;9500),"$",IF(AND(H189&lt;=9500,H189&gt;7500),"$$",IF(H189&lt;=7500,"$$$",""))))</f>
        <v/>
      </c>
      <c r="C189" s="22" t="str">
        <f t="shared" si="70"/>
        <v>REACH</v>
      </c>
      <c r="D189" s="21" t="s">
        <v>178</v>
      </c>
      <c r="E189" s="23" t="s">
        <v>71</v>
      </c>
      <c r="F189" s="12">
        <v>0.66101694915254239</v>
      </c>
      <c r="G189" s="12">
        <v>0.72966666666666669</v>
      </c>
      <c r="H189" s="24">
        <v>20072.75</v>
      </c>
      <c r="I189" s="24" t="str">
        <f t="shared" si="60"/>
        <v>Small</v>
      </c>
      <c r="J189" s="25" t="s">
        <v>857</v>
      </c>
      <c r="K189" s="25" t="s">
        <v>585</v>
      </c>
      <c r="L189" s="25" t="s">
        <v>585</v>
      </c>
      <c r="M189" s="21"/>
      <c r="N189" s="26">
        <v>9.6000000000000002E-2</v>
      </c>
      <c r="O189" s="27">
        <v>1547</v>
      </c>
      <c r="P189" s="23">
        <v>3.53</v>
      </c>
      <c r="Q189" s="23">
        <v>1077</v>
      </c>
      <c r="R189" s="21">
        <f t="shared" si="71"/>
        <v>23</v>
      </c>
      <c r="S189" s="21">
        <f t="shared" si="72"/>
        <v>76.067399999999992</v>
      </c>
      <c r="T189" s="22">
        <f>S189-10</f>
        <v>66.067399999999992</v>
      </c>
      <c r="U189" s="22">
        <f t="shared" ref="U189:U202" si="74">S189-20</f>
        <v>56.067399999999992</v>
      </c>
      <c r="V189" s="21" t="s">
        <v>904</v>
      </c>
      <c r="W189" s="23" t="s">
        <v>901</v>
      </c>
      <c r="X189" s="2" t="s">
        <v>178</v>
      </c>
      <c r="Y189">
        <f t="shared" si="61"/>
        <v>1</v>
      </c>
    </row>
    <row r="190" spans="1:25" x14ac:dyDescent="0.15">
      <c r="A190" s="21"/>
      <c r="B190" s="22" t="str">
        <f t="shared" si="73"/>
        <v/>
      </c>
      <c r="C190" s="22" t="str">
        <f t="shared" si="70"/>
        <v>REACH</v>
      </c>
      <c r="D190" s="21" t="s">
        <v>179</v>
      </c>
      <c r="E190" s="23" t="s">
        <v>134</v>
      </c>
      <c r="F190" s="12">
        <v>0.6607142857142857</v>
      </c>
      <c r="G190" s="12">
        <v>0.56833333333333336</v>
      </c>
      <c r="H190" s="24">
        <v>14145.5</v>
      </c>
      <c r="I190" s="24" t="str">
        <f t="shared" si="60"/>
        <v>Small</v>
      </c>
      <c r="J190" s="25" t="s">
        <v>858</v>
      </c>
      <c r="K190" s="25" t="s">
        <v>585</v>
      </c>
      <c r="L190" s="25" t="s">
        <v>585</v>
      </c>
      <c r="M190" s="21"/>
      <c r="N190" s="26">
        <v>0.16700000000000001</v>
      </c>
      <c r="O190" s="27">
        <v>650</v>
      </c>
      <c r="P190" s="23">
        <v>3.41</v>
      </c>
      <c r="Q190" s="23">
        <v>982</v>
      </c>
      <c r="R190" s="21">
        <f t="shared" si="71"/>
        <v>21</v>
      </c>
      <c r="S190" s="21">
        <f t="shared" si="72"/>
        <v>71.7898</v>
      </c>
      <c r="T190" s="22">
        <f>S190-13</f>
        <v>58.7898</v>
      </c>
      <c r="U190" s="22">
        <f t="shared" si="74"/>
        <v>51.7898</v>
      </c>
      <c r="V190" s="21" t="s">
        <v>829</v>
      </c>
      <c r="W190" s="23" t="s">
        <v>901</v>
      </c>
      <c r="X190" s="2" t="s">
        <v>179</v>
      </c>
      <c r="Y190">
        <f t="shared" si="61"/>
        <v>1</v>
      </c>
    </row>
    <row r="191" spans="1:25" x14ac:dyDescent="0.15">
      <c r="A191" s="21"/>
      <c r="B191" s="22" t="str">
        <f t="shared" si="73"/>
        <v/>
      </c>
      <c r="C191" s="22" t="str">
        <f t="shared" si="70"/>
        <v>REACH</v>
      </c>
      <c r="D191" s="21" t="s">
        <v>180</v>
      </c>
      <c r="E191" s="23" t="s">
        <v>8</v>
      </c>
      <c r="F191" s="12">
        <v>0.65898617511520741</v>
      </c>
      <c r="G191" s="12">
        <v>0.67333333333333334</v>
      </c>
      <c r="H191" s="24">
        <v>17246.75</v>
      </c>
      <c r="I191" s="24" t="str">
        <f t="shared" si="60"/>
        <v>Large</v>
      </c>
      <c r="J191" s="25" t="s">
        <v>709</v>
      </c>
      <c r="K191" s="25" t="s">
        <v>586</v>
      </c>
      <c r="L191" s="25" t="s">
        <v>585</v>
      </c>
      <c r="M191" s="21"/>
      <c r="N191" s="26">
        <v>0.23300000000000001</v>
      </c>
      <c r="O191" s="27">
        <v>14433</v>
      </c>
      <c r="P191" s="23">
        <v>3.55</v>
      </c>
      <c r="Q191" s="23">
        <v>1065</v>
      </c>
      <c r="R191" s="21">
        <f t="shared" si="71"/>
        <v>23</v>
      </c>
      <c r="S191" s="21">
        <f t="shared" si="72"/>
        <v>76.317399999999992</v>
      </c>
      <c r="T191" s="22">
        <f>S191-10</f>
        <v>66.317399999999992</v>
      </c>
      <c r="U191" s="22">
        <f t="shared" si="74"/>
        <v>56.317399999999992</v>
      </c>
      <c r="V191" s="21" t="s">
        <v>904</v>
      </c>
      <c r="W191" s="23" t="s">
        <v>901</v>
      </c>
      <c r="X191" s="2" t="s">
        <v>180</v>
      </c>
      <c r="Y191">
        <f t="shared" si="61"/>
        <v>1</v>
      </c>
    </row>
    <row r="192" spans="1:25" x14ac:dyDescent="0.15">
      <c r="A192" s="21"/>
      <c r="B192" s="22" t="str">
        <f t="shared" si="73"/>
        <v/>
      </c>
      <c r="C192" s="22" t="str">
        <f>IF(AND($D$14&gt;=T192,$D$14&lt;=(S192-5)),"MATCH",IF(AND($D$14&gt;=U192,$D$14&lt;T192),"REACH",IF(AND($D$14&gt;(S192-5),$D$14&lt;(S192+10)),"SAFETY","")))</f>
        <v>MATCH</v>
      </c>
      <c r="D192" s="21" t="s">
        <v>181</v>
      </c>
      <c r="E192" s="23" t="s">
        <v>28</v>
      </c>
      <c r="F192" s="12">
        <v>0.65714285714285714</v>
      </c>
      <c r="G192" s="12">
        <v>0.80166666666666675</v>
      </c>
      <c r="H192" s="24">
        <v>15970.5</v>
      </c>
      <c r="I192" s="24" t="str">
        <f t="shared" si="60"/>
        <v>Mid</v>
      </c>
      <c r="J192" s="25" t="s">
        <v>710</v>
      </c>
      <c r="K192" s="25" t="s">
        <v>586</v>
      </c>
      <c r="L192" s="25" t="s">
        <v>585</v>
      </c>
      <c r="M192" s="21"/>
      <c r="N192" s="26">
        <v>6.8000000000000005E-2</v>
      </c>
      <c r="O192" s="27">
        <v>4929</v>
      </c>
      <c r="P192" s="23">
        <v>3.3</v>
      </c>
      <c r="Q192" s="23"/>
      <c r="R192" s="22"/>
      <c r="S192" s="21">
        <v>70</v>
      </c>
      <c r="T192" s="22">
        <f>S192-13</f>
        <v>57</v>
      </c>
      <c r="U192" s="22">
        <f t="shared" si="74"/>
        <v>50</v>
      </c>
      <c r="V192" s="21" t="s">
        <v>829</v>
      </c>
      <c r="W192" s="23" t="s">
        <v>901</v>
      </c>
      <c r="X192" s="2" t="s">
        <v>181</v>
      </c>
      <c r="Y192">
        <f t="shared" si="61"/>
        <v>1</v>
      </c>
    </row>
    <row r="193" spans="1:25" x14ac:dyDescent="0.15">
      <c r="A193" s="21"/>
      <c r="B193" s="22" t="str">
        <f t="shared" si="73"/>
        <v/>
      </c>
      <c r="C193" s="22" t="str">
        <f>IF(AND($D$14&gt;=T193,$D$14&lt;=(S193)),"MATCH",IF(AND($D$14&gt;=U193,$D$14&lt;T193),"REACH",IF(AND($D$14&gt;S193,$D$14&lt;(S193+10)),"SAFETY","")))</f>
        <v/>
      </c>
      <c r="D193" s="21" t="s">
        <v>182</v>
      </c>
      <c r="E193" s="23" t="s">
        <v>253</v>
      </c>
      <c r="F193" s="12">
        <v>0.65573770491803274</v>
      </c>
      <c r="G193" s="12">
        <v>0.73433333333333339</v>
      </c>
      <c r="H193" s="24">
        <v>18030.75</v>
      </c>
      <c r="I193" s="24" t="str">
        <f t="shared" si="60"/>
        <v>Small</v>
      </c>
      <c r="J193" s="25" t="s">
        <v>711</v>
      </c>
      <c r="K193" s="25" t="s">
        <v>585</v>
      </c>
      <c r="L193" s="25" t="s">
        <v>585</v>
      </c>
      <c r="M193" s="21"/>
      <c r="N193" s="26">
        <v>6.0999999999999999E-2</v>
      </c>
      <c r="O193" s="27">
        <v>3281</v>
      </c>
      <c r="P193" s="23">
        <v>3.7</v>
      </c>
      <c r="Q193" s="23">
        <v>1125</v>
      </c>
      <c r="R193" s="21">
        <f t="shared" ref="R193:R202" si="75">IF(Q193=1600,36,IF(Q193&gt;=1540,35,IF(Q193&gt;=1490,34,IF(Q193&gt;=1440,33,IF(Q193&gt;=1400,32,IF(Q193&gt;=1360,31,IF(Q193&gt;=1330,30,IF(Q193&gt;=1290,29,IF(Q193&gt;=1250,28,IF(Q193&gt;=1210,27,IF(Q193&gt;=1170,26,IF(Q193&gt;=1130,25,IF(Q193&gt;=1090,24,IF(Q193&gt;=1050,23,IF(Q193&gt;=1020,22,IF(Q193&gt;=980,21,IF(Q193&gt;=940,20,IF(Q193&gt;=900,19,IF(Q193&gt;=860,18,IF(Q193&gt;=820,17,IF(Q193&gt;=770,16,IF(Q193&gt;=720,15,IF(Q193&gt;=670,14,IF(Q193&gt;=620,13,IF(Q193&gt;=560,12,IF(Q193&gt;=510,11,""))))))))))))))))))))))))))</f>
        <v>24</v>
      </c>
      <c r="S193" s="21">
        <f t="shared" ref="S193:S198" si="76">(P193*12.5)+(R193*1.3888)</f>
        <v>79.581199999999995</v>
      </c>
      <c r="T193" s="22">
        <f>S193-10</f>
        <v>69.581199999999995</v>
      </c>
      <c r="U193" s="22">
        <f t="shared" si="74"/>
        <v>59.581199999999995</v>
      </c>
      <c r="V193" s="21" t="s">
        <v>904</v>
      </c>
      <c r="W193" s="23" t="s">
        <v>901</v>
      </c>
      <c r="X193" s="2" t="s">
        <v>182</v>
      </c>
      <c r="Y193">
        <f t="shared" si="61"/>
        <v>1</v>
      </c>
    </row>
    <row r="194" spans="1:25" x14ac:dyDescent="0.15">
      <c r="A194" s="21"/>
      <c r="B194" s="22" t="str">
        <f t="shared" si="73"/>
        <v/>
      </c>
      <c r="C194" s="22" t="str">
        <f>IF(AND($D$14&gt;=T194,$D$14&lt;=(S194)),"MATCH",IF(AND($D$14&gt;=U194,$D$14&lt;T194),"REACH",IF(AND($D$14&gt;S194,$D$14&lt;(S194+10)),"SAFETY","")))</f>
        <v>REACH</v>
      </c>
      <c r="D194" s="21" t="s">
        <v>183</v>
      </c>
      <c r="E194" s="23" t="s">
        <v>46</v>
      </c>
      <c r="F194" s="12">
        <v>0.65517241379310343</v>
      </c>
      <c r="G194" s="12">
        <v>0.70833333333333337</v>
      </c>
      <c r="H194" s="24">
        <v>16516.25</v>
      </c>
      <c r="I194" s="24" t="str">
        <f t="shared" si="60"/>
        <v>Small</v>
      </c>
      <c r="J194" s="25" t="s">
        <v>891</v>
      </c>
      <c r="K194" s="25" t="s">
        <v>585</v>
      </c>
      <c r="L194" s="25" t="s">
        <v>585</v>
      </c>
      <c r="M194" s="21"/>
      <c r="N194" s="26">
        <v>5.2999999999999999E-2</v>
      </c>
      <c r="O194" s="27">
        <v>3038</v>
      </c>
      <c r="P194" s="23">
        <v>3.5</v>
      </c>
      <c r="Q194" s="23">
        <v>1045</v>
      </c>
      <c r="R194" s="21">
        <f t="shared" si="75"/>
        <v>22</v>
      </c>
      <c r="S194" s="21">
        <f t="shared" si="76"/>
        <v>74.303600000000003</v>
      </c>
      <c r="T194" s="22">
        <f>S194-10</f>
        <v>64.303600000000003</v>
      </c>
      <c r="U194" s="22">
        <f t="shared" si="74"/>
        <v>54.303600000000003</v>
      </c>
      <c r="V194" s="21" t="s">
        <v>904</v>
      </c>
      <c r="W194" s="23" t="s">
        <v>901</v>
      </c>
      <c r="X194" s="2" t="s">
        <v>183</v>
      </c>
      <c r="Y194">
        <f t="shared" si="61"/>
        <v>1</v>
      </c>
    </row>
    <row r="195" spans="1:25" x14ac:dyDescent="0.15">
      <c r="A195" s="21"/>
      <c r="B195" s="22" t="str">
        <f t="shared" si="73"/>
        <v/>
      </c>
      <c r="C195" s="22" t="str">
        <f>IF(AND($D$14&gt;=T195,$D$14&lt;=(S195-5)),"MATCH",IF(AND($D$14&gt;=U195,$D$14&lt;T195),"REACH",IF(AND($D$14&gt;(S195-5),$D$14&lt;(S195+10)),"SAFETY","")))</f>
        <v>REACH</v>
      </c>
      <c r="D195" s="22" t="s">
        <v>184</v>
      </c>
      <c r="E195" s="23" t="s">
        <v>10</v>
      </c>
      <c r="F195" s="12">
        <v>0.65432098765432101</v>
      </c>
      <c r="G195" s="12">
        <v>0.68500000000000005</v>
      </c>
      <c r="H195" s="24">
        <v>18770</v>
      </c>
      <c r="I195" s="24" t="str">
        <f t="shared" si="60"/>
        <v>Small</v>
      </c>
      <c r="J195" s="25" t="s">
        <v>892</v>
      </c>
      <c r="K195" s="25" t="s">
        <v>585</v>
      </c>
      <c r="L195" s="25" t="s">
        <v>585</v>
      </c>
      <c r="M195" s="21"/>
      <c r="N195" s="26">
        <v>7.3999999999999996E-2</v>
      </c>
      <c r="O195" s="27">
        <v>2000</v>
      </c>
      <c r="P195" s="23">
        <v>3.4</v>
      </c>
      <c r="Q195" s="23">
        <v>985</v>
      </c>
      <c r="R195" s="21">
        <f t="shared" si="75"/>
        <v>21</v>
      </c>
      <c r="S195" s="21">
        <f t="shared" si="76"/>
        <v>71.6648</v>
      </c>
      <c r="T195" s="22">
        <f>S195-13</f>
        <v>58.6648</v>
      </c>
      <c r="U195" s="22">
        <f t="shared" si="74"/>
        <v>51.6648</v>
      </c>
      <c r="V195" s="21" t="s">
        <v>829</v>
      </c>
      <c r="W195" s="23" t="s">
        <v>901</v>
      </c>
      <c r="X195" s="2" t="s">
        <v>184</v>
      </c>
      <c r="Y195">
        <f t="shared" si="61"/>
        <v>1</v>
      </c>
    </row>
    <row r="196" spans="1:25" x14ac:dyDescent="0.15">
      <c r="A196" s="21"/>
      <c r="B196" s="22" t="str">
        <f t="shared" si="73"/>
        <v/>
      </c>
      <c r="C196" s="22" t="str">
        <f>IF(AND($D$14&gt;=T196,$D$14&lt;=(S196)),"MATCH",IF(AND($D$14&gt;=U196,$D$14&lt;T196),"REACH",IF(AND($D$14&gt;S196,$D$14&lt;(S196+10)),"SAFETY","")))</f>
        <v/>
      </c>
      <c r="D196" s="21" t="s">
        <v>185</v>
      </c>
      <c r="E196" s="23" t="s">
        <v>69</v>
      </c>
      <c r="F196" s="12">
        <v>0.65151515151515149</v>
      </c>
      <c r="G196" s="12">
        <v>0.60466666666666657</v>
      </c>
      <c r="H196" s="24">
        <v>32632</v>
      </c>
      <c r="I196" s="24" t="str">
        <f t="shared" si="60"/>
        <v>Small</v>
      </c>
      <c r="J196" s="25" t="s">
        <v>893</v>
      </c>
      <c r="K196" s="25" t="s">
        <v>585</v>
      </c>
      <c r="L196" s="25" t="s">
        <v>585</v>
      </c>
      <c r="M196" s="21"/>
      <c r="N196" s="26">
        <v>0.25600000000000001</v>
      </c>
      <c r="O196" s="27">
        <v>899</v>
      </c>
      <c r="P196" s="23">
        <v>3.72</v>
      </c>
      <c r="Q196" s="23">
        <v>1065</v>
      </c>
      <c r="R196" s="21">
        <f t="shared" si="75"/>
        <v>23</v>
      </c>
      <c r="S196" s="21">
        <f t="shared" si="76"/>
        <v>78.442399999999992</v>
      </c>
      <c r="T196" s="22">
        <f>S196-7</f>
        <v>71.442399999999992</v>
      </c>
      <c r="U196" s="22">
        <f>S196-15</f>
        <v>63.442399999999992</v>
      </c>
      <c r="V196" s="21" t="s">
        <v>902</v>
      </c>
      <c r="W196" s="23" t="s">
        <v>901</v>
      </c>
      <c r="X196" s="2" t="s">
        <v>185</v>
      </c>
      <c r="Y196">
        <f t="shared" si="61"/>
        <v>1</v>
      </c>
    </row>
    <row r="197" spans="1:25" x14ac:dyDescent="0.15">
      <c r="A197" s="21"/>
      <c r="B197" s="22" t="str">
        <f t="shared" si="73"/>
        <v/>
      </c>
      <c r="C197" s="22" t="str">
        <f>IF(AND($D$14&gt;=T197,$D$14&lt;=(S197)),"MATCH",IF(AND($D$14&gt;=U197,$D$14&lt;T197),"REACH",IF(AND($D$14&gt;S197,$D$14&lt;(S197+10)),"SAFETY","")))</f>
        <v>REACH</v>
      </c>
      <c r="D197" s="21" t="s">
        <v>32</v>
      </c>
      <c r="E197" s="23" t="s">
        <v>277</v>
      </c>
      <c r="F197" s="12">
        <v>0.64634146341463417</v>
      </c>
      <c r="G197" s="12" t="e">
        <v>#N/A</v>
      </c>
      <c r="H197" s="24">
        <v>16922</v>
      </c>
      <c r="I197" s="24" t="str">
        <f t="shared" si="60"/>
        <v>Small</v>
      </c>
      <c r="J197" s="25" t="s">
        <v>631</v>
      </c>
      <c r="K197" s="25" t="s">
        <v>585</v>
      </c>
      <c r="L197" s="25" t="s">
        <v>585</v>
      </c>
      <c r="M197" s="21"/>
      <c r="N197" s="26">
        <v>0.1</v>
      </c>
      <c r="O197" s="27">
        <v>1704</v>
      </c>
      <c r="P197" s="23">
        <v>3.6</v>
      </c>
      <c r="Q197" s="23">
        <v>1010</v>
      </c>
      <c r="R197" s="21">
        <f t="shared" si="75"/>
        <v>21</v>
      </c>
      <c r="S197" s="21">
        <f t="shared" si="76"/>
        <v>74.1648</v>
      </c>
      <c r="T197" s="22">
        <f>S197-13</f>
        <v>61.1648</v>
      </c>
      <c r="U197" s="22">
        <f t="shared" si="74"/>
        <v>54.1648</v>
      </c>
      <c r="V197" s="21" t="s">
        <v>829</v>
      </c>
      <c r="W197" s="23" t="s">
        <v>901</v>
      </c>
      <c r="X197" s="2" t="s">
        <v>32</v>
      </c>
      <c r="Y197">
        <f t="shared" si="61"/>
        <v>1</v>
      </c>
    </row>
    <row r="198" spans="1:25" x14ac:dyDescent="0.15">
      <c r="A198" s="21"/>
      <c r="B198" s="22" t="str">
        <f t="shared" si="73"/>
        <v/>
      </c>
      <c r="C198" s="22" t="str">
        <f>IF(AND($D$14&gt;=T198,$D$14&lt;=(S198-5)),"MATCH",IF(AND($D$14&gt;=U198,$D$14&lt;T198),"REACH",IF(AND($D$14&gt;(S198-5),$D$14&lt;(S198+10)),"SAFETY","")))</f>
        <v>REACH</v>
      </c>
      <c r="D198" s="21" t="s">
        <v>33</v>
      </c>
      <c r="E198" s="23" t="s">
        <v>10</v>
      </c>
      <c r="F198" s="12">
        <v>0.64516129032258063</v>
      </c>
      <c r="G198" s="12">
        <v>0.67333333333333334</v>
      </c>
      <c r="H198" s="24">
        <v>13957.75</v>
      </c>
      <c r="I198" s="24" t="str">
        <f t="shared" si="60"/>
        <v>Small</v>
      </c>
      <c r="J198" s="25" t="s">
        <v>816</v>
      </c>
      <c r="K198" s="25" t="s">
        <v>585</v>
      </c>
      <c r="L198" s="25" t="s">
        <v>585</v>
      </c>
      <c r="M198" s="21"/>
      <c r="N198" s="26">
        <v>9.9000000000000005E-2</v>
      </c>
      <c r="O198" s="27">
        <v>1057</v>
      </c>
      <c r="P198" s="23">
        <v>3.4</v>
      </c>
      <c r="Q198" s="23">
        <v>1005</v>
      </c>
      <c r="R198" s="22">
        <f t="shared" si="75"/>
        <v>21</v>
      </c>
      <c r="S198" s="21">
        <f t="shared" si="76"/>
        <v>71.6648</v>
      </c>
      <c r="T198" s="22">
        <f>S198-13</f>
        <v>58.6648</v>
      </c>
      <c r="U198" s="22">
        <f t="shared" si="74"/>
        <v>51.6648</v>
      </c>
      <c r="V198" s="21" t="s">
        <v>829</v>
      </c>
      <c r="W198" s="23" t="s">
        <v>901</v>
      </c>
      <c r="X198" s="2" t="s">
        <v>33</v>
      </c>
      <c r="Y198">
        <f t="shared" si="61"/>
        <v>1</v>
      </c>
    </row>
    <row r="199" spans="1:25" x14ac:dyDescent="0.15">
      <c r="A199" s="21"/>
      <c r="B199" s="22" t="str">
        <f t="shared" si="73"/>
        <v/>
      </c>
      <c r="C199" s="22" t="str">
        <f t="shared" ref="C199:C211" si="77">IF(AND($D$14&gt;=T199,$D$14&lt;=(S199)),"MATCH",IF(AND($D$14&gt;=U199,$D$14&lt;T199),"REACH",IF(AND($D$14&gt;S199,$D$14&lt;(S199+10)),"SAFETY","")))</f>
        <v/>
      </c>
      <c r="D199" s="21" t="s">
        <v>190</v>
      </c>
      <c r="E199" s="23" t="s">
        <v>28</v>
      </c>
      <c r="F199" s="12">
        <v>0.64367816091954022</v>
      </c>
      <c r="G199" s="12">
        <v>0.76933333333333331</v>
      </c>
      <c r="H199" s="24">
        <v>17463.25</v>
      </c>
      <c r="I199" s="24" t="str">
        <f t="shared" si="60"/>
        <v>Small</v>
      </c>
      <c r="J199" s="25" t="s">
        <v>817</v>
      </c>
      <c r="K199" s="25" t="s">
        <v>586</v>
      </c>
      <c r="L199" s="25" t="s">
        <v>585</v>
      </c>
      <c r="M199" s="21"/>
      <c r="N199" s="26">
        <v>5.8999999999999997E-2</v>
      </c>
      <c r="O199" s="27">
        <v>1941</v>
      </c>
      <c r="P199" s="23">
        <v>3.5</v>
      </c>
      <c r="Q199" s="23"/>
      <c r="R199" s="21" t="str">
        <f t="shared" si="75"/>
        <v/>
      </c>
      <c r="S199" s="21">
        <v>75</v>
      </c>
      <c r="T199" s="22">
        <f>S199-7</f>
        <v>68</v>
      </c>
      <c r="U199" s="22">
        <f>S199-15</f>
        <v>60</v>
      </c>
      <c r="V199" s="21" t="s">
        <v>902</v>
      </c>
      <c r="W199" s="23" t="s">
        <v>901</v>
      </c>
      <c r="X199" s="2" t="s">
        <v>190</v>
      </c>
      <c r="Y199">
        <f t="shared" si="61"/>
        <v>1</v>
      </c>
    </row>
    <row r="200" spans="1:25" x14ac:dyDescent="0.15">
      <c r="A200" s="21"/>
      <c r="B200" s="22" t="str">
        <f t="shared" si="73"/>
        <v>$</v>
      </c>
      <c r="C200" s="22" t="str">
        <f t="shared" si="77"/>
        <v>REACH</v>
      </c>
      <c r="D200" s="21" t="s">
        <v>352</v>
      </c>
      <c r="E200" s="23" t="s">
        <v>89</v>
      </c>
      <c r="F200" s="12">
        <v>0.6417322834645669</v>
      </c>
      <c r="G200" s="12">
        <v>0.68566666666666665</v>
      </c>
      <c r="H200" s="24">
        <v>12890</v>
      </c>
      <c r="I200" s="24" t="str">
        <f t="shared" si="60"/>
        <v>Small</v>
      </c>
      <c r="J200" s="25" t="s">
        <v>455</v>
      </c>
      <c r="K200" s="25" t="s">
        <v>585</v>
      </c>
      <c r="L200" s="25" t="s">
        <v>585</v>
      </c>
      <c r="M200" s="21"/>
      <c r="N200" s="26">
        <v>0.375</v>
      </c>
      <c r="O200" s="27">
        <v>3834</v>
      </c>
      <c r="P200" s="23">
        <v>3.4</v>
      </c>
      <c r="Q200" s="23">
        <v>1020</v>
      </c>
      <c r="R200" s="21">
        <f t="shared" si="75"/>
        <v>22</v>
      </c>
      <c r="S200" s="21">
        <f t="shared" ref="S200:S205" si="78">(P200*12.5)+(R200*1.3888)</f>
        <v>73.053600000000003</v>
      </c>
      <c r="T200" s="22">
        <f>S200-10</f>
        <v>63.053600000000003</v>
      </c>
      <c r="U200" s="22">
        <f t="shared" si="74"/>
        <v>53.053600000000003</v>
      </c>
      <c r="V200" s="21" t="s">
        <v>904</v>
      </c>
      <c r="W200" s="23" t="s">
        <v>901</v>
      </c>
      <c r="X200" s="2" t="s">
        <v>352</v>
      </c>
      <c r="Y200">
        <f t="shared" si="61"/>
        <v>1</v>
      </c>
    </row>
    <row r="201" spans="1:25" x14ac:dyDescent="0.15">
      <c r="A201" s="21"/>
      <c r="B201" s="22" t="str">
        <f t="shared" si="73"/>
        <v/>
      </c>
      <c r="C201" s="22" t="str">
        <f t="shared" si="77"/>
        <v/>
      </c>
      <c r="D201" s="21" t="s">
        <v>353</v>
      </c>
      <c r="E201" s="23" t="s">
        <v>277</v>
      </c>
      <c r="F201" s="12">
        <v>0.640625</v>
      </c>
      <c r="G201" s="12">
        <v>0.753</v>
      </c>
      <c r="H201" s="24">
        <v>27285.25</v>
      </c>
      <c r="I201" s="24" t="str">
        <f t="shared" si="60"/>
        <v>Small</v>
      </c>
      <c r="J201" s="25" t="s">
        <v>456</v>
      </c>
      <c r="K201" s="25" t="s">
        <v>585</v>
      </c>
      <c r="L201" s="25" t="s">
        <v>585</v>
      </c>
      <c r="M201" s="21"/>
      <c r="N201" s="26">
        <v>9.7000000000000003E-2</v>
      </c>
      <c r="O201" s="27">
        <v>3314</v>
      </c>
      <c r="P201" s="23">
        <v>3.67</v>
      </c>
      <c r="Q201" s="23">
        <v>1115</v>
      </c>
      <c r="R201" s="21">
        <f t="shared" si="75"/>
        <v>24</v>
      </c>
      <c r="S201" s="21">
        <f t="shared" si="78"/>
        <v>79.206199999999995</v>
      </c>
      <c r="T201" s="22">
        <f>S201-10</f>
        <v>69.206199999999995</v>
      </c>
      <c r="U201" s="22">
        <f t="shared" si="74"/>
        <v>59.206199999999995</v>
      </c>
      <c r="V201" s="21" t="s">
        <v>904</v>
      </c>
      <c r="W201" s="23" t="s">
        <v>901</v>
      </c>
      <c r="X201" s="2" t="s">
        <v>353</v>
      </c>
      <c r="Y201">
        <f t="shared" si="61"/>
        <v>1</v>
      </c>
    </row>
    <row r="202" spans="1:25" x14ac:dyDescent="0.15">
      <c r="A202" s="21"/>
      <c r="B202" s="22" t="str">
        <f t="shared" si="73"/>
        <v/>
      </c>
      <c r="C202" s="22" t="str">
        <f t="shared" si="77"/>
        <v>REACH</v>
      </c>
      <c r="D202" s="21" t="s">
        <v>354</v>
      </c>
      <c r="E202" s="23" t="s">
        <v>71</v>
      </c>
      <c r="F202" s="12">
        <v>0.640625</v>
      </c>
      <c r="G202" s="12">
        <v>0.67833333333333334</v>
      </c>
      <c r="H202" s="24">
        <v>26241.25</v>
      </c>
      <c r="I202" s="24" t="str">
        <f t="shared" si="60"/>
        <v>Small</v>
      </c>
      <c r="J202" s="25" t="s">
        <v>293</v>
      </c>
      <c r="K202" s="25" t="s">
        <v>585</v>
      </c>
      <c r="L202" s="25" t="s">
        <v>585</v>
      </c>
      <c r="M202" s="21"/>
      <c r="N202" s="26">
        <v>0.13500000000000001</v>
      </c>
      <c r="O202" s="27">
        <v>1715</v>
      </c>
      <c r="P202" s="23">
        <v>3.29</v>
      </c>
      <c r="Q202" s="23">
        <v>1025</v>
      </c>
      <c r="R202" s="21">
        <f t="shared" si="75"/>
        <v>22</v>
      </c>
      <c r="S202" s="21">
        <f t="shared" si="78"/>
        <v>71.678600000000003</v>
      </c>
      <c r="T202" s="22">
        <f>S202-10</f>
        <v>61.678600000000003</v>
      </c>
      <c r="U202" s="22">
        <f t="shared" si="74"/>
        <v>51.678600000000003</v>
      </c>
      <c r="V202" s="21" t="s">
        <v>904</v>
      </c>
      <c r="W202" s="23" t="s">
        <v>901</v>
      </c>
      <c r="X202" s="2" t="s">
        <v>354</v>
      </c>
      <c r="Y202">
        <f t="shared" si="61"/>
        <v>1</v>
      </c>
    </row>
    <row r="203" spans="1:25" x14ac:dyDescent="0.15">
      <c r="A203" s="21"/>
      <c r="B203" s="22" t="s">
        <v>941</v>
      </c>
      <c r="C203" s="22" t="str">
        <f t="shared" si="77"/>
        <v/>
      </c>
      <c r="D203" s="21" t="s">
        <v>355</v>
      </c>
      <c r="E203" s="23" t="s">
        <v>441</v>
      </c>
      <c r="F203" s="12">
        <v>0.63934426229508201</v>
      </c>
      <c r="G203" s="12">
        <v>0.74500000000000011</v>
      </c>
      <c r="H203" s="24">
        <v>15529.25</v>
      </c>
      <c r="I203" s="24" t="str">
        <f t="shared" si="60"/>
        <v>Small</v>
      </c>
      <c r="J203" s="25" t="s">
        <v>457</v>
      </c>
      <c r="K203" s="25" t="s">
        <v>585</v>
      </c>
      <c r="L203" s="25" t="s">
        <v>585</v>
      </c>
      <c r="M203" s="21"/>
      <c r="N203" s="26">
        <v>7.2999999999999995E-2</v>
      </c>
      <c r="O203" s="27">
        <v>1458</v>
      </c>
      <c r="P203" s="23">
        <v>3.66</v>
      </c>
      <c r="Q203" s="23"/>
      <c r="R203" s="22">
        <v>25</v>
      </c>
      <c r="S203" s="21">
        <f t="shared" si="78"/>
        <v>80.47</v>
      </c>
      <c r="T203" s="22">
        <f>S203-7</f>
        <v>73.47</v>
      </c>
      <c r="U203" s="22">
        <f>S203-15</f>
        <v>65.47</v>
      </c>
      <c r="V203" s="21" t="s">
        <v>902</v>
      </c>
      <c r="W203" s="23" t="s">
        <v>901</v>
      </c>
      <c r="X203" s="2" t="s">
        <v>355</v>
      </c>
      <c r="Y203">
        <f t="shared" si="61"/>
        <v>1</v>
      </c>
    </row>
    <row r="204" spans="1:25" x14ac:dyDescent="0.15">
      <c r="A204" s="21"/>
      <c r="B204" s="22" t="str">
        <f>IF(L204=1,"$$$",IF(AND(H204&lt;=13500,H204&gt;9500),"$",IF(AND(H204&lt;=9500,H204&gt;7500),"$$",IF(H204&lt;=7500,"$$$",""))))</f>
        <v/>
      </c>
      <c r="C204" s="22" t="str">
        <f t="shared" si="77"/>
        <v>REACH</v>
      </c>
      <c r="D204" s="21" t="s">
        <v>356</v>
      </c>
      <c r="E204" s="23" t="s">
        <v>69</v>
      </c>
      <c r="F204" s="12">
        <v>0.6386554621848739</v>
      </c>
      <c r="G204" s="12">
        <v>0.66166666666666663</v>
      </c>
      <c r="H204" s="24">
        <v>23268.5</v>
      </c>
      <c r="I204" s="24" t="str">
        <f t="shared" si="60"/>
        <v>Mid</v>
      </c>
      <c r="J204" s="25" t="s">
        <v>458</v>
      </c>
      <c r="K204" s="25" t="s">
        <v>585</v>
      </c>
      <c r="L204" s="25" t="s">
        <v>585</v>
      </c>
      <c r="M204" s="21"/>
      <c r="N204" s="26">
        <v>0.184</v>
      </c>
      <c r="O204" s="27">
        <v>4115</v>
      </c>
      <c r="P204" s="23">
        <v>3.5</v>
      </c>
      <c r="Q204" s="23">
        <v>1020</v>
      </c>
      <c r="R204" s="21">
        <f t="shared" ref="R204:R225" si="79">IF(Q204=1600,36,IF(Q204&gt;=1540,35,IF(Q204&gt;=1490,34,IF(Q204&gt;=1440,33,IF(Q204&gt;=1400,32,IF(Q204&gt;=1360,31,IF(Q204&gt;=1330,30,IF(Q204&gt;=1290,29,IF(Q204&gt;=1250,28,IF(Q204&gt;=1210,27,IF(Q204&gt;=1170,26,IF(Q204&gt;=1130,25,IF(Q204&gt;=1090,24,IF(Q204&gt;=1050,23,IF(Q204&gt;=1020,22,IF(Q204&gt;=980,21,IF(Q204&gt;=940,20,IF(Q204&gt;=900,19,IF(Q204&gt;=860,18,IF(Q204&gt;=820,17,IF(Q204&gt;=770,16,IF(Q204&gt;=720,15,IF(Q204&gt;=670,14,IF(Q204&gt;=620,13,IF(Q204&gt;=560,12,IF(Q204&gt;=510,11,""))))))))))))))))))))))))))</f>
        <v>22</v>
      </c>
      <c r="S204" s="21">
        <f t="shared" si="78"/>
        <v>74.303600000000003</v>
      </c>
      <c r="T204" s="22">
        <f>S204-10</f>
        <v>64.303600000000003</v>
      </c>
      <c r="U204" s="22">
        <f>S204-20</f>
        <v>54.303600000000003</v>
      </c>
      <c r="V204" s="21" t="s">
        <v>904</v>
      </c>
      <c r="W204" s="23" t="s">
        <v>901</v>
      </c>
      <c r="X204" s="2" t="s">
        <v>356</v>
      </c>
      <c r="Y204">
        <f t="shared" si="61"/>
        <v>1</v>
      </c>
    </row>
    <row r="205" spans="1:25" x14ac:dyDescent="0.15">
      <c r="A205" s="21"/>
      <c r="B205" s="22" t="str">
        <f>IF(L205=1,"$$$",IF(AND(H205&lt;=13500,H205&gt;9500),"$",IF(AND(H205&lt;=9500,H205&gt;7500),"$$",IF(H205&lt;=7500,"$$$",""))))</f>
        <v>$</v>
      </c>
      <c r="C205" s="22" t="str">
        <f t="shared" si="77"/>
        <v/>
      </c>
      <c r="D205" s="21" t="s">
        <v>357</v>
      </c>
      <c r="E205" s="23" t="s">
        <v>218</v>
      </c>
      <c r="F205" s="12">
        <v>0.63829787234042556</v>
      </c>
      <c r="G205" s="12">
        <v>0.75900000000000001</v>
      </c>
      <c r="H205" s="24">
        <v>10335.5</v>
      </c>
      <c r="I205" s="24" t="str">
        <f t="shared" si="60"/>
        <v>Small</v>
      </c>
      <c r="J205" s="25" t="s">
        <v>459</v>
      </c>
      <c r="K205" s="25" t="s">
        <v>585</v>
      </c>
      <c r="L205" s="25" t="s">
        <v>585</v>
      </c>
      <c r="M205" s="21"/>
      <c r="N205" s="26">
        <v>0.123</v>
      </c>
      <c r="O205" s="27">
        <v>1991</v>
      </c>
      <c r="P205" s="23">
        <v>3.61</v>
      </c>
      <c r="Q205" s="23">
        <v>1125</v>
      </c>
      <c r="R205" s="21">
        <f t="shared" si="79"/>
        <v>24</v>
      </c>
      <c r="S205" s="21">
        <f t="shared" si="78"/>
        <v>78.456199999999995</v>
      </c>
      <c r="T205" s="22">
        <f>S205-10</f>
        <v>68.456199999999995</v>
      </c>
      <c r="U205" s="22">
        <f>S205-20</f>
        <v>58.456199999999995</v>
      </c>
      <c r="V205" s="21" t="s">
        <v>904</v>
      </c>
      <c r="W205" s="23" t="s">
        <v>901</v>
      </c>
      <c r="X205" s="2" t="s">
        <v>357</v>
      </c>
      <c r="Y205">
        <f t="shared" si="61"/>
        <v>1</v>
      </c>
    </row>
    <row r="206" spans="1:25" x14ac:dyDescent="0.15">
      <c r="A206" s="21"/>
      <c r="B206" s="22" t="str">
        <f>IF(L206=1,"$$$",IF(AND(H206&lt;=13500,H206&gt;9500),"$",IF(AND(H206&lt;=9500,H206&gt;7500),"$$",IF(H206&lt;=7500,"$$$",""))))</f>
        <v/>
      </c>
      <c r="C206" s="22" t="str">
        <f t="shared" si="77"/>
        <v/>
      </c>
      <c r="D206" s="21" t="s">
        <v>524</v>
      </c>
      <c r="E206" s="23" t="s">
        <v>89</v>
      </c>
      <c r="F206" s="12">
        <v>0.6378269617706237</v>
      </c>
      <c r="G206" s="12">
        <v>0.72466666666666668</v>
      </c>
      <c r="H206" s="24">
        <v>20262.75</v>
      </c>
      <c r="I206" s="24" t="str">
        <f t="shared" si="60"/>
        <v>Large</v>
      </c>
      <c r="J206" s="25" t="s">
        <v>632</v>
      </c>
      <c r="K206" s="25" t="s">
        <v>585</v>
      </c>
      <c r="L206" s="25" t="s">
        <v>585</v>
      </c>
      <c r="M206" s="21"/>
      <c r="N206" s="26">
        <v>0.21299999999999999</v>
      </c>
      <c r="O206" s="27">
        <v>12425</v>
      </c>
      <c r="P206" s="23" t="s">
        <v>644</v>
      </c>
      <c r="Q206" s="23">
        <v>1135</v>
      </c>
      <c r="R206" s="22">
        <f t="shared" si="79"/>
        <v>25</v>
      </c>
      <c r="S206" s="22">
        <v>80</v>
      </c>
      <c r="T206" s="22">
        <f>S206-7</f>
        <v>73</v>
      </c>
      <c r="U206" s="22">
        <f>S206-15</f>
        <v>65</v>
      </c>
      <c r="V206" s="23" t="s">
        <v>902</v>
      </c>
      <c r="W206" s="23" t="s">
        <v>901</v>
      </c>
      <c r="X206" s="2" t="s">
        <v>524</v>
      </c>
      <c r="Y206">
        <f t="shared" si="61"/>
        <v>1</v>
      </c>
    </row>
    <row r="207" spans="1:25" x14ac:dyDescent="0.15">
      <c r="A207" s="21"/>
      <c r="B207" s="22" t="str">
        <f>IF(L207=1,"$$$",IF(AND(H207&lt;=13500,H207&gt;9500),"$",IF(AND(H207&lt;=9500,H207&gt;7500),"$$",IF(H207&lt;=7500,"$$$",""))))</f>
        <v/>
      </c>
      <c r="C207" s="22" t="str">
        <f t="shared" si="77"/>
        <v>REACH</v>
      </c>
      <c r="D207" s="21" t="s">
        <v>525</v>
      </c>
      <c r="E207" s="23" t="s">
        <v>69</v>
      </c>
      <c r="F207" s="12">
        <v>0.63636363636363635</v>
      </c>
      <c r="G207" s="12">
        <v>0.66833333333333333</v>
      </c>
      <c r="H207" s="24">
        <v>16370</v>
      </c>
      <c r="I207" s="24" t="str">
        <f t="shared" si="60"/>
        <v>Small</v>
      </c>
      <c r="J207" s="25" t="s">
        <v>633</v>
      </c>
      <c r="K207" s="25" t="s">
        <v>585</v>
      </c>
      <c r="L207" s="25" t="s">
        <v>585</v>
      </c>
      <c r="M207" s="21"/>
      <c r="N207" s="26">
        <v>0.19500000000000001</v>
      </c>
      <c r="O207" s="27">
        <v>3827</v>
      </c>
      <c r="P207" s="23">
        <v>3.47</v>
      </c>
      <c r="Q207" s="23">
        <v>1084</v>
      </c>
      <c r="R207" s="21">
        <f t="shared" si="79"/>
        <v>23</v>
      </c>
      <c r="S207" s="21">
        <f>(P207*12.5)+(R207*1.3888)</f>
        <v>75.317399999999992</v>
      </c>
      <c r="T207" s="22">
        <f>S207-10</f>
        <v>65.317399999999992</v>
      </c>
      <c r="U207" s="22">
        <f>S207-20</f>
        <v>55.317399999999992</v>
      </c>
      <c r="V207" s="21" t="s">
        <v>904</v>
      </c>
      <c r="W207" s="23" t="s">
        <v>901</v>
      </c>
      <c r="X207" s="2" t="s">
        <v>525</v>
      </c>
      <c r="Y207">
        <f t="shared" si="61"/>
        <v>1</v>
      </c>
    </row>
    <row r="208" spans="1:25" x14ac:dyDescent="0.15">
      <c r="A208" s="21"/>
      <c r="B208" s="22" t="s">
        <v>941</v>
      </c>
      <c r="C208" s="22" t="str">
        <f t="shared" si="77"/>
        <v>REACH</v>
      </c>
      <c r="D208" s="21" t="s">
        <v>526</v>
      </c>
      <c r="E208" s="23" t="s">
        <v>73</v>
      </c>
      <c r="F208" s="12">
        <v>0.63636363636363635</v>
      </c>
      <c r="G208" s="12">
        <v>0.61066666666666669</v>
      </c>
      <c r="H208" s="24">
        <v>17901.25</v>
      </c>
      <c r="I208" s="24" t="str">
        <f t="shared" si="60"/>
        <v>Small</v>
      </c>
      <c r="J208" s="25" t="s">
        <v>634</v>
      </c>
      <c r="K208" s="25" t="s">
        <v>586</v>
      </c>
      <c r="L208" s="25" t="s">
        <v>585</v>
      </c>
      <c r="M208" s="21"/>
      <c r="N208" s="26">
        <v>3.2000000000000001E-2</v>
      </c>
      <c r="O208" s="27">
        <v>282</v>
      </c>
      <c r="P208" s="23" t="s">
        <v>644</v>
      </c>
      <c r="Q208" s="23"/>
      <c r="R208" s="21" t="str">
        <f t="shared" si="79"/>
        <v/>
      </c>
      <c r="S208" s="21">
        <v>75</v>
      </c>
      <c r="T208" s="22">
        <f>S208-10</f>
        <v>65</v>
      </c>
      <c r="U208" s="22">
        <f>S208-20</f>
        <v>55</v>
      </c>
      <c r="V208" s="21" t="s">
        <v>904</v>
      </c>
      <c r="W208" s="23" t="s">
        <v>901</v>
      </c>
      <c r="X208" s="2" t="s">
        <v>526</v>
      </c>
      <c r="Y208">
        <f t="shared" si="61"/>
        <v>1</v>
      </c>
    </row>
    <row r="209" spans="1:25" x14ac:dyDescent="0.15">
      <c r="A209" s="21"/>
      <c r="B209" s="22" t="s">
        <v>941</v>
      </c>
      <c r="C209" s="22" t="str">
        <f t="shared" si="77"/>
        <v/>
      </c>
      <c r="D209" s="21" t="s">
        <v>527</v>
      </c>
      <c r="E209" s="23" t="s">
        <v>71</v>
      </c>
      <c r="F209" s="12">
        <v>0.63551401869158874</v>
      </c>
      <c r="G209" s="12">
        <v>0.64833333333333332</v>
      </c>
      <c r="H209" s="24">
        <v>17259</v>
      </c>
      <c r="I209" s="24" t="str">
        <f t="shared" si="60"/>
        <v>Small</v>
      </c>
      <c r="J209" s="25" t="s">
        <v>635</v>
      </c>
      <c r="K209" s="25" t="s">
        <v>586</v>
      </c>
      <c r="L209" s="25" t="s">
        <v>585</v>
      </c>
      <c r="M209" s="21"/>
      <c r="N209" s="26">
        <v>0.123</v>
      </c>
      <c r="O209" s="27">
        <v>1500</v>
      </c>
      <c r="P209" s="23">
        <v>3.31</v>
      </c>
      <c r="Q209" s="23">
        <v>1140</v>
      </c>
      <c r="R209" s="22">
        <f t="shared" si="79"/>
        <v>25</v>
      </c>
      <c r="S209" s="22">
        <f>(P209*12.5)+(R209*1.3888)</f>
        <v>76.094999999999999</v>
      </c>
      <c r="T209" s="22">
        <f>S209-5</f>
        <v>71.094999999999999</v>
      </c>
      <c r="U209" s="22">
        <f>S209-10</f>
        <v>66.094999999999999</v>
      </c>
      <c r="V209" s="23" t="s">
        <v>900</v>
      </c>
      <c r="W209" s="23" t="s">
        <v>901</v>
      </c>
      <c r="X209" s="2" t="s">
        <v>527</v>
      </c>
      <c r="Y209">
        <f t="shared" si="61"/>
        <v>1</v>
      </c>
    </row>
    <row r="210" spans="1:25" x14ac:dyDescent="0.15">
      <c r="A210" s="21"/>
      <c r="B210" s="22" t="str">
        <f t="shared" ref="B210:B219" si="80">IF(L210=1,"$$$",IF(AND(H210&lt;=13500,H210&gt;9500),"$",IF(AND(H210&lt;=9500,H210&gt;7500),"$$",IF(H210&lt;=7500,"$$$",""))))</f>
        <v/>
      </c>
      <c r="C210" s="22" t="str">
        <f t="shared" si="77"/>
        <v>REACH</v>
      </c>
      <c r="D210" s="21" t="s">
        <v>528</v>
      </c>
      <c r="E210" s="23" t="s">
        <v>169</v>
      </c>
      <c r="F210" s="12">
        <v>0.63492063492063489</v>
      </c>
      <c r="G210" s="12">
        <v>0.71099999999999997</v>
      </c>
      <c r="H210" s="24">
        <v>19122.25</v>
      </c>
      <c r="I210" s="24" t="str">
        <f t="shared" si="60"/>
        <v>Small</v>
      </c>
      <c r="J210" s="25" t="s">
        <v>636</v>
      </c>
      <c r="K210" s="25" t="s">
        <v>585</v>
      </c>
      <c r="L210" s="25" t="s">
        <v>585</v>
      </c>
      <c r="M210" s="21"/>
      <c r="N210" s="26">
        <v>7.0999999999999994E-2</v>
      </c>
      <c r="O210" s="27">
        <v>1969</v>
      </c>
      <c r="P210" s="23">
        <v>3.2</v>
      </c>
      <c r="Q210" s="23">
        <v>1010</v>
      </c>
      <c r="R210" s="21">
        <f t="shared" si="79"/>
        <v>21</v>
      </c>
      <c r="S210" s="21">
        <f>(P210*12.5)+(R210*1.3888)</f>
        <v>69.1648</v>
      </c>
      <c r="T210" s="22">
        <f>S210-10</f>
        <v>59.1648</v>
      </c>
      <c r="U210" s="22">
        <f>S210-20</f>
        <v>49.1648</v>
      </c>
      <c r="V210" s="21" t="s">
        <v>904</v>
      </c>
      <c r="W210" s="23" t="s">
        <v>901</v>
      </c>
      <c r="X210" s="2" t="s">
        <v>528</v>
      </c>
      <c r="Y210">
        <f t="shared" si="61"/>
        <v>1</v>
      </c>
    </row>
    <row r="211" spans="1:25" x14ac:dyDescent="0.15">
      <c r="A211" s="21"/>
      <c r="B211" s="22" t="str">
        <f t="shared" si="80"/>
        <v>$</v>
      </c>
      <c r="C211" s="22" t="str">
        <f t="shared" si="77"/>
        <v>REACH</v>
      </c>
      <c r="D211" s="21" t="s">
        <v>364</v>
      </c>
      <c r="E211" s="23" t="s">
        <v>8</v>
      </c>
      <c r="F211" s="12">
        <v>0.63247863247863245</v>
      </c>
      <c r="G211" s="12">
        <v>0.753</v>
      </c>
      <c r="H211" s="24">
        <v>13165.5</v>
      </c>
      <c r="I211" s="24" t="str">
        <f t="shared" si="60"/>
        <v>Mid</v>
      </c>
      <c r="J211" s="25" t="s">
        <v>637</v>
      </c>
      <c r="K211" s="25" t="s">
        <v>585</v>
      </c>
      <c r="L211" s="25" t="s">
        <v>585</v>
      </c>
      <c r="M211" s="21"/>
      <c r="N211" s="26">
        <v>0.14099999999999999</v>
      </c>
      <c r="O211" s="27">
        <v>4768</v>
      </c>
      <c r="P211" s="23">
        <v>3.58</v>
      </c>
      <c r="Q211" s="23">
        <v>1045</v>
      </c>
      <c r="R211" s="21">
        <f t="shared" si="79"/>
        <v>22</v>
      </c>
      <c r="S211" s="21">
        <f>(P211*12.5)+(R211*1.3888)</f>
        <v>75.303600000000003</v>
      </c>
      <c r="T211" s="22">
        <f>S211-10</f>
        <v>65.303600000000003</v>
      </c>
      <c r="U211" s="22">
        <f>S211-20</f>
        <v>55.303600000000003</v>
      </c>
      <c r="V211" s="21" t="s">
        <v>904</v>
      </c>
      <c r="W211" s="23" t="s">
        <v>901</v>
      </c>
      <c r="X211" s="2" t="s">
        <v>364</v>
      </c>
      <c r="Y211">
        <f t="shared" si="61"/>
        <v>1</v>
      </c>
    </row>
    <row r="212" spans="1:25" x14ac:dyDescent="0.15">
      <c r="A212" s="21"/>
      <c r="B212" s="22" t="str">
        <f t="shared" si="80"/>
        <v>$$$</v>
      </c>
      <c r="C212" s="22" t="str">
        <f>IF(AND($D$14&gt;=T212,$D$14&lt;=(S212-5)),"MATCH",IF(AND($D$14&gt;=U212,$D$14&lt;T212),"REACH",IF(AND($D$14&gt;(S212-5),$D$14&lt;(S212+5)),"SAFETY","")))</f>
        <v/>
      </c>
      <c r="D212" s="21" t="s">
        <v>362</v>
      </c>
      <c r="E212" s="23" t="s">
        <v>140</v>
      </c>
      <c r="F212" s="12">
        <v>0.63235294117647056</v>
      </c>
      <c r="G212" s="12">
        <v>0.68433333333333335</v>
      </c>
      <c r="H212" s="24">
        <v>5336.25</v>
      </c>
      <c r="I212" s="24" t="str">
        <f t="shared" si="60"/>
        <v>Small</v>
      </c>
      <c r="J212" s="25" t="s">
        <v>638</v>
      </c>
      <c r="K212" s="25" t="e">
        <v>#N/A</v>
      </c>
      <c r="L212" s="25" t="s">
        <v>585</v>
      </c>
      <c r="M212" s="21"/>
      <c r="N212" s="26">
        <v>0.15</v>
      </c>
      <c r="O212" s="27">
        <v>845</v>
      </c>
      <c r="P212" s="23">
        <v>3.98</v>
      </c>
      <c r="Q212" s="23">
        <v>1210</v>
      </c>
      <c r="R212" s="22">
        <f t="shared" si="79"/>
        <v>27</v>
      </c>
      <c r="S212" s="21">
        <f t="shared" ref="S212:S213" si="81">(P212*12.5)+(R212*1.3888)</f>
        <v>87.247600000000006</v>
      </c>
      <c r="T212" s="22">
        <f>S212-7</f>
        <v>80.247600000000006</v>
      </c>
      <c r="U212" s="22">
        <f>S212-15</f>
        <v>72.247600000000006</v>
      </c>
      <c r="V212" s="21" t="s">
        <v>902</v>
      </c>
      <c r="W212" s="23" t="s">
        <v>903</v>
      </c>
      <c r="X212" s="2" t="s">
        <v>362</v>
      </c>
      <c r="Y212">
        <f t="shared" si="61"/>
        <v>1</v>
      </c>
    </row>
    <row r="213" spans="1:25" x14ac:dyDescent="0.15">
      <c r="A213" s="21"/>
      <c r="B213" s="22" t="str">
        <f t="shared" si="80"/>
        <v/>
      </c>
      <c r="C213" s="22" t="str">
        <f t="shared" ref="C213:C226" si="82">IF(AND($D$14&gt;=T213,$D$14&lt;=(S213)),"MATCH",IF(AND($D$14&gt;=U213,$D$14&lt;T213),"REACH",IF(AND($D$14&gt;S213,$D$14&lt;(S213+10)),"SAFETY","")))</f>
        <v>REACH</v>
      </c>
      <c r="D213" s="21" t="s">
        <v>529</v>
      </c>
      <c r="E213" s="23" t="s">
        <v>71</v>
      </c>
      <c r="F213" s="12">
        <v>0.63207547169811318</v>
      </c>
      <c r="G213" s="12">
        <v>0.82166666666666666</v>
      </c>
      <c r="H213" s="24">
        <v>18562.5</v>
      </c>
      <c r="I213" s="24" t="str">
        <f t="shared" si="60"/>
        <v>Small</v>
      </c>
      <c r="J213" s="25" t="s">
        <v>639</v>
      </c>
      <c r="K213" s="25" t="s">
        <v>585</v>
      </c>
      <c r="L213" s="25" t="s">
        <v>585</v>
      </c>
      <c r="M213" s="21"/>
      <c r="N213" s="26">
        <v>6.2E-2</v>
      </c>
      <c r="O213" s="27">
        <v>2457</v>
      </c>
      <c r="P213" s="23">
        <v>3.35</v>
      </c>
      <c r="Q213" s="23">
        <v>1100</v>
      </c>
      <c r="R213" s="22">
        <f t="shared" si="79"/>
        <v>24</v>
      </c>
      <c r="S213" s="21">
        <f t="shared" si="81"/>
        <v>75.206199999999995</v>
      </c>
      <c r="T213" s="22">
        <f>S213-10</f>
        <v>65.206199999999995</v>
      </c>
      <c r="U213" s="22">
        <f>S213-20</f>
        <v>55.206199999999995</v>
      </c>
      <c r="V213" s="23" t="s">
        <v>904</v>
      </c>
      <c r="W213" s="23" t="s">
        <v>901</v>
      </c>
      <c r="X213" s="2" t="s">
        <v>529</v>
      </c>
      <c r="Y213">
        <f t="shared" si="61"/>
        <v>1</v>
      </c>
    </row>
    <row r="214" spans="1:25" x14ac:dyDescent="0.15">
      <c r="A214" s="21"/>
      <c r="B214" s="22" t="str">
        <f t="shared" si="80"/>
        <v>$</v>
      </c>
      <c r="C214" s="22" t="str">
        <f t="shared" si="82"/>
        <v>REACH</v>
      </c>
      <c r="D214" s="21" t="s">
        <v>201</v>
      </c>
      <c r="E214" s="23" t="s">
        <v>28</v>
      </c>
      <c r="F214" s="12">
        <v>0.63190184049079756</v>
      </c>
      <c r="G214" s="12">
        <v>0.75700000000000001</v>
      </c>
      <c r="H214" s="24">
        <v>13333.75</v>
      </c>
      <c r="I214" s="24" t="str">
        <f t="shared" si="60"/>
        <v>Small</v>
      </c>
      <c r="J214" s="25" t="s">
        <v>833</v>
      </c>
      <c r="K214" s="25" t="s">
        <v>585</v>
      </c>
      <c r="L214" s="25" t="s">
        <v>585</v>
      </c>
      <c r="M214" s="21"/>
      <c r="N214" s="26">
        <v>8.7999999999999995E-2</v>
      </c>
      <c r="O214" s="27">
        <v>3185</v>
      </c>
      <c r="P214" s="23">
        <v>3.5</v>
      </c>
      <c r="Q214" s="23">
        <v>1040</v>
      </c>
      <c r="R214" s="21">
        <f t="shared" si="79"/>
        <v>22</v>
      </c>
      <c r="S214" s="21">
        <f t="shared" ref="S214:S222" si="83">(P214*12.5)+(R214*1.3888)</f>
        <v>74.303600000000003</v>
      </c>
      <c r="T214" s="22">
        <f t="shared" ref="T214:T223" si="84">S214-10</f>
        <v>64.303600000000003</v>
      </c>
      <c r="U214" s="22">
        <f t="shared" ref="U214:U223" si="85">S214-20</f>
        <v>54.303600000000003</v>
      </c>
      <c r="V214" s="21" t="s">
        <v>904</v>
      </c>
      <c r="W214" s="23" t="s">
        <v>901</v>
      </c>
      <c r="X214" s="2" t="s">
        <v>201</v>
      </c>
      <c r="Y214">
        <f t="shared" si="61"/>
        <v>1</v>
      </c>
    </row>
    <row r="215" spans="1:25" x14ac:dyDescent="0.15">
      <c r="A215" s="21"/>
      <c r="B215" s="22" t="str">
        <f t="shared" si="80"/>
        <v>$</v>
      </c>
      <c r="C215" s="22" t="str">
        <f t="shared" si="82"/>
        <v>REACH</v>
      </c>
      <c r="D215" s="21" t="s">
        <v>202</v>
      </c>
      <c r="E215" s="23" t="s">
        <v>218</v>
      </c>
      <c r="F215" s="12">
        <v>0.62962962962962965</v>
      </c>
      <c r="G215" s="12">
        <v>0.73099999999999987</v>
      </c>
      <c r="H215" s="24">
        <v>12435.75</v>
      </c>
      <c r="I215" s="24" t="str">
        <f t="shared" si="60"/>
        <v>Small</v>
      </c>
      <c r="J215" s="25" t="s">
        <v>650</v>
      </c>
      <c r="K215" s="25" t="s">
        <v>585</v>
      </c>
      <c r="L215" s="25" t="s">
        <v>585</v>
      </c>
      <c r="M215" s="21"/>
      <c r="N215" s="26">
        <v>0.09</v>
      </c>
      <c r="O215" s="27">
        <v>2942</v>
      </c>
      <c r="P215" s="23">
        <v>3.39</v>
      </c>
      <c r="Q215" s="23">
        <v>1025</v>
      </c>
      <c r="R215" s="21">
        <f t="shared" si="79"/>
        <v>22</v>
      </c>
      <c r="S215" s="21">
        <f t="shared" si="83"/>
        <v>72.928600000000003</v>
      </c>
      <c r="T215" s="22">
        <f>S215-13</f>
        <v>59.928600000000003</v>
      </c>
      <c r="U215" s="22">
        <f t="shared" si="85"/>
        <v>52.928600000000003</v>
      </c>
      <c r="V215" s="21" t="s">
        <v>829</v>
      </c>
      <c r="W215" s="23" t="s">
        <v>901</v>
      </c>
      <c r="X215" s="2" t="s">
        <v>202</v>
      </c>
      <c r="Y215">
        <f t="shared" si="61"/>
        <v>1</v>
      </c>
    </row>
    <row r="216" spans="1:25" x14ac:dyDescent="0.15">
      <c r="A216" s="21"/>
      <c r="B216" s="22" t="str">
        <f t="shared" si="80"/>
        <v/>
      </c>
      <c r="C216" s="22" t="str">
        <f t="shared" si="82"/>
        <v/>
      </c>
      <c r="D216" s="21" t="s">
        <v>203</v>
      </c>
      <c r="E216" s="23" t="s">
        <v>162</v>
      </c>
      <c r="F216" s="12">
        <v>0.62790697674418605</v>
      </c>
      <c r="G216" s="12">
        <v>0.7496666666666667</v>
      </c>
      <c r="H216" s="24">
        <v>14818</v>
      </c>
      <c r="I216" s="24" t="str">
        <f t="shared" si="60"/>
        <v>Small</v>
      </c>
      <c r="J216" s="25" t="s">
        <v>651</v>
      </c>
      <c r="K216" s="25" t="s">
        <v>585</v>
      </c>
      <c r="L216" s="25" t="s">
        <v>586</v>
      </c>
      <c r="M216" s="21"/>
      <c r="N216" s="26">
        <v>0.113</v>
      </c>
      <c r="O216" s="27">
        <v>909</v>
      </c>
      <c r="P216" s="23">
        <v>3.64</v>
      </c>
      <c r="Q216" s="23">
        <v>1054</v>
      </c>
      <c r="R216" s="21">
        <f t="shared" si="79"/>
        <v>23</v>
      </c>
      <c r="S216" s="21">
        <f t="shared" si="83"/>
        <v>77.442399999999992</v>
      </c>
      <c r="T216" s="22">
        <f t="shared" si="84"/>
        <v>67.442399999999992</v>
      </c>
      <c r="U216" s="22">
        <f t="shared" si="85"/>
        <v>57.442399999999992</v>
      </c>
      <c r="V216" s="21" t="s">
        <v>904</v>
      </c>
      <c r="W216" s="23" t="s">
        <v>901</v>
      </c>
      <c r="X216" s="2" t="s">
        <v>203</v>
      </c>
      <c r="Y216">
        <f t="shared" si="61"/>
        <v>1</v>
      </c>
    </row>
    <row r="217" spans="1:25" x14ac:dyDescent="0.15">
      <c r="A217" s="21"/>
      <c r="B217" s="22" t="str">
        <f t="shared" si="80"/>
        <v/>
      </c>
      <c r="C217" s="22" t="str">
        <f t="shared" si="82"/>
        <v/>
      </c>
      <c r="D217" s="21" t="s">
        <v>204</v>
      </c>
      <c r="E217" s="23" t="s">
        <v>162</v>
      </c>
      <c r="F217" s="12">
        <v>0.62758620689655176</v>
      </c>
      <c r="G217" s="12">
        <v>0.72666666666666657</v>
      </c>
      <c r="H217" s="24">
        <v>20802</v>
      </c>
      <c r="I217" s="24" t="str">
        <f t="shared" si="60"/>
        <v>Small</v>
      </c>
      <c r="J217" s="25" t="s">
        <v>652</v>
      </c>
      <c r="K217" s="25" t="s">
        <v>585</v>
      </c>
      <c r="L217" s="25" t="s">
        <v>585</v>
      </c>
      <c r="M217" s="21"/>
      <c r="N217" s="26">
        <v>6.4000000000000001E-2</v>
      </c>
      <c r="O217" s="27">
        <v>3834</v>
      </c>
      <c r="P217" s="23">
        <v>3.78</v>
      </c>
      <c r="Q217" s="23">
        <v>1145</v>
      </c>
      <c r="R217" s="21">
        <f t="shared" si="79"/>
        <v>25</v>
      </c>
      <c r="S217" s="21">
        <f t="shared" si="83"/>
        <v>81.97</v>
      </c>
      <c r="T217" s="22">
        <f t="shared" si="84"/>
        <v>71.97</v>
      </c>
      <c r="U217" s="22">
        <f t="shared" si="85"/>
        <v>61.97</v>
      </c>
      <c r="V217" s="21" t="s">
        <v>904</v>
      </c>
      <c r="W217" s="23" t="s">
        <v>901</v>
      </c>
      <c r="X217" s="2" t="s">
        <v>204</v>
      </c>
      <c r="Y217">
        <f t="shared" si="61"/>
        <v>1</v>
      </c>
    </row>
    <row r="218" spans="1:25" x14ac:dyDescent="0.15">
      <c r="A218" s="21"/>
      <c r="B218" s="22" t="str">
        <f t="shared" si="80"/>
        <v/>
      </c>
      <c r="C218" s="22" t="str">
        <f t="shared" si="82"/>
        <v>REACH</v>
      </c>
      <c r="D218" s="21" t="s">
        <v>205</v>
      </c>
      <c r="E218" s="23" t="s">
        <v>162</v>
      </c>
      <c r="F218" s="12">
        <v>0.625</v>
      </c>
      <c r="G218" s="12">
        <v>0.78500000000000003</v>
      </c>
      <c r="H218" s="24">
        <v>16512.75</v>
      </c>
      <c r="I218" s="24" t="str">
        <f t="shared" ref="I218:I281" si="86">IF(O218&lt;4000,"Small",IF(O218&lt;10000,"Mid",IF(O218&lt;20000,"Large",IF(O218&gt;=20000,"Huge",""))))</f>
        <v>Small</v>
      </c>
      <c r="J218" s="25" t="s">
        <v>653</v>
      </c>
      <c r="K218" s="25" t="s">
        <v>585</v>
      </c>
      <c r="L218" s="25" t="s">
        <v>585</v>
      </c>
      <c r="M218" s="21"/>
      <c r="N218" s="26">
        <v>4.8000000000000001E-2</v>
      </c>
      <c r="O218" s="27">
        <v>1993</v>
      </c>
      <c r="P218" s="23">
        <v>3.62</v>
      </c>
      <c r="Q218" s="23">
        <v>1085</v>
      </c>
      <c r="R218" s="21">
        <f t="shared" si="79"/>
        <v>23</v>
      </c>
      <c r="S218" s="21">
        <f t="shared" si="83"/>
        <v>77.192399999999992</v>
      </c>
      <c r="T218" s="22">
        <f t="shared" si="84"/>
        <v>67.192399999999992</v>
      </c>
      <c r="U218" s="22">
        <f t="shared" si="85"/>
        <v>57.192399999999992</v>
      </c>
      <c r="V218" s="21" t="s">
        <v>904</v>
      </c>
      <c r="W218" s="23" t="s">
        <v>901</v>
      </c>
      <c r="X218" s="2" t="s">
        <v>205</v>
      </c>
      <c r="Y218">
        <f t="shared" si="61"/>
        <v>1</v>
      </c>
    </row>
    <row r="219" spans="1:25" x14ac:dyDescent="0.15">
      <c r="A219" s="21" t="str">
        <f>IF(AND($D$14&gt;=57,$D$14&lt;85),"MUST APPLY","")</f>
        <v>MUST APPLY</v>
      </c>
      <c r="B219" s="22" t="str">
        <f t="shared" si="80"/>
        <v>$$</v>
      </c>
      <c r="C219" s="22" t="str">
        <f t="shared" si="82"/>
        <v>REACH</v>
      </c>
      <c r="D219" s="25" t="s">
        <v>51</v>
      </c>
      <c r="E219" s="23" t="s">
        <v>114</v>
      </c>
      <c r="F219" s="12">
        <v>0.62464985994397759</v>
      </c>
      <c r="G219" s="12">
        <v>0.63366666666666671</v>
      </c>
      <c r="H219" s="24">
        <v>8988.5</v>
      </c>
      <c r="I219" s="24" t="str">
        <f t="shared" si="86"/>
        <v>Large</v>
      </c>
      <c r="J219" s="25" t="s">
        <v>654</v>
      </c>
      <c r="K219" s="25" t="s">
        <v>585</v>
      </c>
      <c r="L219" s="25" t="s">
        <v>585</v>
      </c>
      <c r="M219" s="21"/>
      <c r="N219" s="26">
        <v>9.4E-2</v>
      </c>
      <c r="O219" s="27">
        <v>19404</v>
      </c>
      <c r="P219" s="23">
        <v>3.51</v>
      </c>
      <c r="Q219" s="23">
        <v>990</v>
      </c>
      <c r="R219" s="21">
        <f t="shared" si="79"/>
        <v>21</v>
      </c>
      <c r="S219" s="21">
        <f t="shared" si="83"/>
        <v>73.0398</v>
      </c>
      <c r="T219" s="22">
        <f t="shared" si="84"/>
        <v>63.0398</v>
      </c>
      <c r="U219" s="22">
        <f t="shared" si="85"/>
        <v>53.0398</v>
      </c>
      <c r="V219" s="21" t="s">
        <v>904</v>
      </c>
      <c r="W219" s="23" t="s">
        <v>903</v>
      </c>
      <c r="X219" s="2" t="s">
        <v>51</v>
      </c>
      <c r="Y219">
        <f t="shared" ref="Y219:Y282" si="87">IF(X219=D219,1,2)</f>
        <v>1</v>
      </c>
    </row>
    <row r="220" spans="1:25" x14ac:dyDescent="0.15">
      <c r="A220" s="21"/>
      <c r="B220" s="22" t="s">
        <v>941</v>
      </c>
      <c r="C220" s="22" t="str">
        <f t="shared" si="82"/>
        <v>REACH</v>
      </c>
      <c r="D220" s="21" t="s">
        <v>52</v>
      </c>
      <c r="E220" s="23" t="s">
        <v>162</v>
      </c>
      <c r="F220" s="12">
        <v>0.62068965517241381</v>
      </c>
      <c r="G220" s="12">
        <v>0.70266666666666666</v>
      </c>
      <c r="H220" s="24">
        <v>17734.25</v>
      </c>
      <c r="I220" s="24" t="str">
        <f t="shared" si="86"/>
        <v>Small</v>
      </c>
      <c r="J220" s="25" t="s">
        <v>655</v>
      </c>
      <c r="K220" s="25" t="s">
        <v>585</v>
      </c>
      <c r="L220" s="25" t="s">
        <v>585</v>
      </c>
      <c r="M220" s="21"/>
      <c r="N220" s="26">
        <v>0.127</v>
      </c>
      <c r="O220" s="27">
        <v>1056</v>
      </c>
      <c r="P220" s="23">
        <v>3.4</v>
      </c>
      <c r="Q220" s="23">
        <v>1040</v>
      </c>
      <c r="R220" s="21">
        <f t="shared" si="79"/>
        <v>22</v>
      </c>
      <c r="S220" s="21">
        <f t="shared" si="83"/>
        <v>73.053600000000003</v>
      </c>
      <c r="T220" s="22">
        <f t="shared" si="84"/>
        <v>63.053600000000003</v>
      </c>
      <c r="U220" s="22">
        <f t="shared" si="85"/>
        <v>53.053600000000003</v>
      </c>
      <c r="V220" s="21" t="s">
        <v>904</v>
      </c>
      <c r="W220" s="23" t="s">
        <v>901</v>
      </c>
      <c r="X220" s="2" t="s">
        <v>52</v>
      </c>
      <c r="Y220">
        <f t="shared" si="87"/>
        <v>1</v>
      </c>
    </row>
    <row r="221" spans="1:25" x14ac:dyDescent="0.15">
      <c r="A221" s="21"/>
      <c r="B221" s="22" t="str">
        <f>IF(L221=1,"$$$",IF(AND(H221&lt;=13500,H221&gt;9500),"$",IF(AND(H221&lt;=9500,H221&gt;7500),"$$",IF(H221&lt;=7500,"$$$",""))))</f>
        <v>$</v>
      </c>
      <c r="C221" s="22" t="str">
        <f t="shared" si="82"/>
        <v/>
      </c>
      <c r="D221" s="21" t="s">
        <v>53</v>
      </c>
      <c r="E221" s="23" t="s">
        <v>28</v>
      </c>
      <c r="F221" s="12">
        <v>0.61739130434782608</v>
      </c>
      <c r="G221" s="12">
        <v>0.70466666666666666</v>
      </c>
      <c r="H221" s="24">
        <v>13223.25</v>
      </c>
      <c r="I221" s="24" t="str">
        <f t="shared" si="86"/>
        <v>Small</v>
      </c>
      <c r="J221" s="25" t="s">
        <v>656</v>
      </c>
      <c r="K221" s="25" t="s">
        <v>585</v>
      </c>
      <c r="L221" s="25" t="s">
        <v>585</v>
      </c>
      <c r="M221" s="21"/>
      <c r="N221" s="26">
        <v>6.6000000000000003E-2</v>
      </c>
      <c r="O221" s="27">
        <v>3004</v>
      </c>
      <c r="P221" s="23">
        <v>3.53</v>
      </c>
      <c r="Q221" s="23">
        <v>1055</v>
      </c>
      <c r="R221" s="21">
        <f t="shared" si="79"/>
        <v>23</v>
      </c>
      <c r="S221" s="21">
        <f t="shared" si="83"/>
        <v>76.067399999999992</v>
      </c>
      <c r="T221" s="22">
        <f>S221-7</f>
        <v>69.067399999999992</v>
      </c>
      <c r="U221" s="22">
        <f>S221-15</f>
        <v>61.067399999999992</v>
      </c>
      <c r="V221" s="21" t="s">
        <v>902</v>
      </c>
      <c r="W221" s="23" t="s">
        <v>901</v>
      </c>
      <c r="X221" s="2" t="s">
        <v>53</v>
      </c>
      <c r="Y221">
        <f t="shared" si="87"/>
        <v>1</v>
      </c>
    </row>
    <row r="222" spans="1:25" x14ac:dyDescent="0.15">
      <c r="A222" s="21"/>
      <c r="B222" s="22" t="s">
        <v>941</v>
      </c>
      <c r="C222" s="22" t="str">
        <f t="shared" si="82"/>
        <v>REACH</v>
      </c>
      <c r="D222" s="21" t="s">
        <v>54</v>
      </c>
      <c r="E222" s="23" t="s">
        <v>140</v>
      </c>
      <c r="F222" s="12">
        <v>0.61417322834645671</v>
      </c>
      <c r="G222" s="12">
        <v>0.64066666666666661</v>
      </c>
      <c r="H222" s="24">
        <v>21368.25</v>
      </c>
      <c r="I222" s="24" t="str">
        <f t="shared" si="86"/>
        <v>Small</v>
      </c>
      <c r="J222" s="25" t="s">
        <v>846</v>
      </c>
      <c r="K222" s="25" t="s">
        <v>585</v>
      </c>
      <c r="L222" s="25" t="s">
        <v>585</v>
      </c>
      <c r="M222" s="21"/>
      <c r="N222" s="26">
        <v>0.13900000000000001</v>
      </c>
      <c r="O222" s="27">
        <v>2167</v>
      </c>
      <c r="P222" s="23">
        <v>3.3</v>
      </c>
      <c r="Q222" s="23">
        <v>1020</v>
      </c>
      <c r="R222" s="21">
        <f t="shared" si="79"/>
        <v>22</v>
      </c>
      <c r="S222" s="21">
        <f t="shared" si="83"/>
        <v>71.803600000000003</v>
      </c>
      <c r="T222" s="22">
        <f t="shared" si="84"/>
        <v>61.803600000000003</v>
      </c>
      <c r="U222" s="22">
        <f t="shared" si="85"/>
        <v>51.803600000000003</v>
      </c>
      <c r="V222" s="21" t="s">
        <v>904</v>
      </c>
      <c r="W222" s="23" t="s">
        <v>901</v>
      </c>
      <c r="X222" s="2" t="s">
        <v>54</v>
      </c>
      <c r="Y222">
        <f t="shared" si="87"/>
        <v>1</v>
      </c>
    </row>
    <row r="223" spans="1:25" x14ac:dyDescent="0.15">
      <c r="A223" s="21"/>
      <c r="B223" s="22" t="s">
        <v>581</v>
      </c>
      <c r="C223" s="22" t="str">
        <f t="shared" si="82"/>
        <v>REACH</v>
      </c>
      <c r="D223" s="21" t="s">
        <v>55</v>
      </c>
      <c r="E223" s="23" t="s">
        <v>8</v>
      </c>
      <c r="F223" s="12">
        <v>0.61111111111111116</v>
      </c>
      <c r="G223" s="12">
        <v>0.69533333333333325</v>
      </c>
      <c r="H223" s="24">
        <v>15444.25</v>
      </c>
      <c r="I223" s="24" t="str">
        <f t="shared" si="86"/>
        <v>Small</v>
      </c>
      <c r="J223" s="25" t="s">
        <v>847</v>
      </c>
      <c r="K223" s="25" t="s">
        <v>586</v>
      </c>
      <c r="L223" s="25" t="s">
        <v>585</v>
      </c>
      <c r="M223" s="21"/>
      <c r="N223" s="26">
        <v>0.183</v>
      </c>
      <c r="O223" s="27">
        <v>1486</v>
      </c>
      <c r="P223" s="23">
        <v>3.65</v>
      </c>
      <c r="Q223" s="23"/>
      <c r="R223" s="21" t="str">
        <f t="shared" si="79"/>
        <v/>
      </c>
      <c r="S223" s="21">
        <v>75</v>
      </c>
      <c r="T223" s="22">
        <f t="shared" si="84"/>
        <v>65</v>
      </c>
      <c r="U223" s="22">
        <f t="shared" si="85"/>
        <v>55</v>
      </c>
      <c r="V223" s="21" t="s">
        <v>904</v>
      </c>
      <c r="W223" s="23" t="s">
        <v>901</v>
      </c>
      <c r="X223" s="2" t="s">
        <v>55</v>
      </c>
      <c r="Y223">
        <f t="shared" si="87"/>
        <v>1</v>
      </c>
    </row>
    <row r="224" spans="1:25" x14ac:dyDescent="0.15">
      <c r="A224" s="21"/>
      <c r="B224" s="22" t="s">
        <v>941</v>
      </c>
      <c r="C224" s="22" t="str">
        <f t="shared" si="82"/>
        <v/>
      </c>
      <c r="D224" s="30" t="s">
        <v>56</v>
      </c>
      <c r="E224" s="23" t="s">
        <v>167</v>
      </c>
      <c r="F224" s="12">
        <v>0.61038961038961037</v>
      </c>
      <c r="G224" s="12">
        <v>0.78666666666666663</v>
      </c>
      <c r="H224" s="24">
        <v>14495.25</v>
      </c>
      <c r="I224" s="24" t="str">
        <f t="shared" si="86"/>
        <v>Small</v>
      </c>
      <c r="J224" s="25" t="s">
        <v>848</v>
      </c>
      <c r="K224" s="25" t="s">
        <v>586</v>
      </c>
      <c r="L224" s="25" t="s">
        <v>585</v>
      </c>
      <c r="M224" s="21"/>
      <c r="N224" s="26">
        <v>9.6000000000000002E-2</v>
      </c>
      <c r="O224" s="27">
        <v>2098</v>
      </c>
      <c r="P224" s="23">
        <v>3.72</v>
      </c>
      <c r="Q224" s="23">
        <v>1085</v>
      </c>
      <c r="R224" s="22">
        <f t="shared" si="79"/>
        <v>23</v>
      </c>
      <c r="S224" s="22">
        <f>(P224*12.5)+(R224*1.3888)</f>
        <v>78.442399999999992</v>
      </c>
      <c r="T224" s="22">
        <f>S224-7</f>
        <v>71.442399999999992</v>
      </c>
      <c r="U224" s="22">
        <f>S224-15</f>
        <v>63.442399999999992</v>
      </c>
      <c r="V224" s="23" t="s">
        <v>902</v>
      </c>
      <c r="W224" s="23" t="s">
        <v>901</v>
      </c>
      <c r="X224" s="2" t="s">
        <v>56</v>
      </c>
      <c r="Y224">
        <f t="shared" si="87"/>
        <v>1</v>
      </c>
    </row>
    <row r="225" spans="1:25" x14ac:dyDescent="0.15">
      <c r="A225" s="21"/>
      <c r="B225" s="22" t="str">
        <f t="shared" ref="B225:B241" si="88">IF(L225=1,"$$$",IF(AND(H225&lt;=13500,H225&gt;9500),"$",IF(AND(H225&lt;=9500,H225&gt;7500),"$$",IF(H225&lt;=7500,"$$$",""))))</f>
        <v/>
      </c>
      <c r="C225" s="22" t="str">
        <f t="shared" si="82"/>
        <v>REACH</v>
      </c>
      <c r="D225" s="21" t="s">
        <v>57</v>
      </c>
      <c r="E225" s="23" t="s">
        <v>140</v>
      </c>
      <c r="F225" s="12">
        <v>0.61016949152542377</v>
      </c>
      <c r="G225" s="12">
        <v>0.63200000000000001</v>
      </c>
      <c r="H225" s="24">
        <v>15448.25</v>
      </c>
      <c r="I225" s="24" t="str">
        <f t="shared" si="86"/>
        <v>Small</v>
      </c>
      <c r="J225" s="25" t="s">
        <v>926</v>
      </c>
      <c r="K225" s="25" t="s">
        <v>585</v>
      </c>
      <c r="L225" s="25" t="s">
        <v>585</v>
      </c>
      <c r="M225" s="21"/>
      <c r="N225" s="26">
        <v>0.20699999999999999</v>
      </c>
      <c r="O225" s="27">
        <v>2252</v>
      </c>
      <c r="P225" s="23">
        <v>3.74</v>
      </c>
      <c r="Q225" s="23">
        <v>1030</v>
      </c>
      <c r="R225" s="21">
        <f t="shared" si="79"/>
        <v>22</v>
      </c>
      <c r="S225" s="21">
        <f>(P225*12.5)+(R225*1.3888)</f>
        <v>77.303600000000003</v>
      </c>
      <c r="T225" s="22">
        <f>S225-10</f>
        <v>67.303600000000003</v>
      </c>
      <c r="U225" s="22">
        <f>S225-20</f>
        <v>57.303600000000003</v>
      </c>
      <c r="V225" s="21" t="s">
        <v>904</v>
      </c>
      <c r="W225" s="23" t="s">
        <v>901</v>
      </c>
      <c r="X225" s="2" t="s">
        <v>57</v>
      </c>
      <c r="Y225">
        <f t="shared" si="87"/>
        <v>1</v>
      </c>
    </row>
    <row r="226" spans="1:25" x14ac:dyDescent="0.15">
      <c r="A226" s="21"/>
      <c r="B226" s="22" t="str">
        <f t="shared" si="88"/>
        <v>$</v>
      </c>
      <c r="C226" s="22" t="str">
        <f t="shared" si="82"/>
        <v/>
      </c>
      <c r="D226" s="21" t="s">
        <v>215</v>
      </c>
      <c r="E226" s="23" t="s">
        <v>8</v>
      </c>
      <c r="F226" s="12">
        <v>0.60833333333333328</v>
      </c>
      <c r="G226" s="12">
        <v>0.76966666666666672</v>
      </c>
      <c r="H226" s="24">
        <v>13126.5</v>
      </c>
      <c r="I226" s="24" t="str">
        <f t="shared" si="86"/>
        <v>Small</v>
      </c>
      <c r="J226" s="25" t="s">
        <v>658</v>
      </c>
      <c r="K226" s="25" t="s">
        <v>586</v>
      </c>
      <c r="L226" s="25" t="s">
        <v>585</v>
      </c>
      <c r="M226" s="21"/>
      <c r="N226" s="26">
        <v>7.6999999999999999E-2</v>
      </c>
      <c r="O226" s="27">
        <v>2511</v>
      </c>
      <c r="P226" s="23">
        <v>3.26</v>
      </c>
      <c r="Q226" s="23"/>
      <c r="R226" s="22"/>
      <c r="S226" s="22">
        <v>75</v>
      </c>
      <c r="T226" s="22">
        <f>S226-7</f>
        <v>68</v>
      </c>
      <c r="U226" s="22">
        <f>S226-15</f>
        <v>60</v>
      </c>
      <c r="V226" s="23" t="s">
        <v>902</v>
      </c>
      <c r="W226" s="23" t="s">
        <v>901</v>
      </c>
      <c r="X226" s="2" t="s">
        <v>215</v>
      </c>
      <c r="Y226">
        <f t="shared" si="87"/>
        <v>1</v>
      </c>
    </row>
    <row r="227" spans="1:25" x14ac:dyDescent="0.15">
      <c r="A227" s="21"/>
      <c r="B227" s="22" t="str">
        <f t="shared" si="88"/>
        <v>$</v>
      </c>
      <c r="C227" s="22" t="str">
        <f>IF(AND($D$14&gt;=T227,$D$14&lt;=(S227-5)),"MATCH",IF(AND($D$14&gt;=U227,$D$14&lt;T227),"REACH",IF(AND($D$14&gt;(S227-5),$D$14&lt;(S227+10)),"SAFETY","")))</f>
        <v>MATCH</v>
      </c>
      <c r="D227" s="21" t="s">
        <v>216</v>
      </c>
      <c r="E227" s="23" t="s">
        <v>28</v>
      </c>
      <c r="F227" s="12">
        <v>0.6071428571428571</v>
      </c>
      <c r="G227" s="12">
        <v>0.66633333333333333</v>
      </c>
      <c r="H227" s="24">
        <v>12245.5</v>
      </c>
      <c r="I227" s="24" t="str">
        <f t="shared" si="86"/>
        <v>Small</v>
      </c>
      <c r="J227" s="25" t="s">
        <v>659</v>
      </c>
      <c r="K227" s="25" t="s">
        <v>585</v>
      </c>
      <c r="L227" s="25" t="s">
        <v>585</v>
      </c>
      <c r="M227" s="21"/>
      <c r="N227" s="26">
        <v>8.2000000000000003E-2</v>
      </c>
      <c r="O227" s="27">
        <v>3022</v>
      </c>
      <c r="P227" s="23">
        <v>3.3</v>
      </c>
      <c r="Q227" s="23">
        <v>955</v>
      </c>
      <c r="R227" s="22">
        <f t="shared" ref="R227:R258" si="89">IF(Q227=1600,36,IF(Q227&gt;=1540,35,IF(Q227&gt;=1490,34,IF(Q227&gt;=1440,33,IF(Q227&gt;=1400,32,IF(Q227&gt;=1360,31,IF(Q227&gt;=1330,30,IF(Q227&gt;=1290,29,IF(Q227&gt;=1250,28,IF(Q227&gt;=1210,27,IF(Q227&gt;=1170,26,IF(Q227&gt;=1130,25,IF(Q227&gt;=1090,24,IF(Q227&gt;=1050,23,IF(Q227&gt;=1020,22,IF(Q227&gt;=980,21,IF(Q227&gt;=940,20,IF(Q227&gt;=900,19,IF(Q227&gt;=860,18,IF(Q227&gt;=820,17,IF(Q227&gt;=770,16,IF(Q227&gt;=720,15,IF(Q227&gt;=670,14,IF(Q227&gt;=620,13,IF(Q227&gt;=560,12,IF(Q227&gt;=510,11,""))))))))))))))))))))))))))</f>
        <v>20</v>
      </c>
      <c r="S227" s="21">
        <f t="shared" ref="S227:S240" si="90">(P227*12.5)+(R227*1.3888)</f>
        <v>69.025999999999996</v>
      </c>
      <c r="T227" s="22">
        <f>S227-13</f>
        <v>56.025999999999996</v>
      </c>
      <c r="U227" s="22">
        <f>S227-20</f>
        <v>49.025999999999996</v>
      </c>
      <c r="V227" s="21" t="s">
        <v>829</v>
      </c>
      <c r="W227" s="23" t="s">
        <v>901</v>
      </c>
      <c r="X227" s="2" t="s">
        <v>216</v>
      </c>
      <c r="Y227">
        <f t="shared" si="87"/>
        <v>1</v>
      </c>
    </row>
    <row r="228" spans="1:25" x14ac:dyDescent="0.15">
      <c r="A228" s="21"/>
      <c r="B228" s="22" t="str">
        <f t="shared" si="88"/>
        <v/>
      </c>
      <c r="C228" s="22" t="str">
        <f>IF(AND($D$14&gt;=T228,$D$14&lt;=(S228)),"MATCH",IF(AND($D$14&gt;=U228,$D$14&lt;T228),"REACH",IF(AND($D$14&gt;S228,$D$14&lt;(S228+10)),"SAFETY","")))</f>
        <v>REACH</v>
      </c>
      <c r="D228" s="30" t="s">
        <v>217</v>
      </c>
      <c r="E228" s="23" t="s">
        <v>218</v>
      </c>
      <c r="F228" s="12">
        <v>0.60576923076923073</v>
      </c>
      <c r="G228" s="12">
        <v>0.65766666666666662</v>
      </c>
      <c r="H228" s="24">
        <v>15325</v>
      </c>
      <c r="I228" s="24" t="str">
        <f t="shared" si="86"/>
        <v>Small</v>
      </c>
      <c r="J228" s="25" t="s">
        <v>315</v>
      </c>
      <c r="K228" s="25" t="s">
        <v>585</v>
      </c>
      <c r="L228" s="25" t="s">
        <v>585</v>
      </c>
      <c r="M228" s="21"/>
      <c r="N228" s="26">
        <v>0.14799999999999999</v>
      </c>
      <c r="O228" s="27">
        <v>1233</v>
      </c>
      <c r="P228" s="23">
        <v>3.29</v>
      </c>
      <c r="Q228" s="23">
        <v>930</v>
      </c>
      <c r="R228" s="21">
        <f t="shared" si="89"/>
        <v>19</v>
      </c>
      <c r="S228" s="21">
        <f t="shared" si="90"/>
        <v>67.512200000000007</v>
      </c>
      <c r="T228" s="22">
        <f>S228-10</f>
        <v>57.512200000000007</v>
      </c>
      <c r="U228" s="22">
        <f>S228-20</f>
        <v>47.512200000000007</v>
      </c>
      <c r="V228" s="21" t="s">
        <v>904</v>
      </c>
      <c r="W228" s="23" t="s">
        <v>901</v>
      </c>
      <c r="X228" s="2" t="s">
        <v>217</v>
      </c>
      <c r="Y228">
        <f t="shared" si="87"/>
        <v>1</v>
      </c>
    </row>
    <row r="229" spans="1:25" x14ac:dyDescent="0.15">
      <c r="A229" s="21"/>
      <c r="B229" s="22" t="str">
        <f t="shared" si="88"/>
        <v/>
      </c>
      <c r="C229" s="22" t="str">
        <f>IF(AND($D$14&gt;=T229,$D$14&lt;=(S229)),"MATCH",IF(AND($D$14&gt;=U229,$D$14&lt;T229),"REACH",IF(AND($D$14&gt;S229,$D$14&lt;(S229+10)),"SAFETY","")))</f>
        <v>REACH</v>
      </c>
      <c r="D229" s="21" t="s">
        <v>381</v>
      </c>
      <c r="E229" s="23" t="s">
        <v>162</v>
      </c>
      <c r="F229" s="12">
        <v>0.60344827586206895</v>
      </c>
      <c r="G229" s="12">
        <v>0.70500000000000007</v>
      </c>
      <c r="H229" s="24">
        <v>17738</v>
      </c>
      <c r="I229" s="24" t="str">
        <f t="shared" si="86"/>
        <v>Small</v>
      </c>
      <c r="J229" s="25" t="s">
        <v>316</v>
      </c>
      <c r="K229" s="25" t="s">
        <v>585</v>
      </c>
      <c r="L229" s="25" t="s">
        <v>585</v>
      </c>
      <c r="M229" s="21"/>
      <c r="N229" s="26">
        <v>0.113</v>
      </c>
      <c r="O229" s="27">
        <v>840</v>
      </c>
      <c r="P229" s="23">
        <v>3.5</v>
      </c>
      <c r="Q229" s="23">
        <v>975</v>
      </c>
      <c r="R229" s="21">
        <f t="shared" si="89"/>
        <v>20</v>
      </c>
      <c r="S229" s="21">
        <f t="shared" si="90"/>
        <v>71.525999999999996</v>
      </c>
      <c r="T229" s="22">
        <f>S229-10</f>
        <v>61.525999999999996</v>
      </c>
      <c r="U229" s="22">
        <f>S229-20</f>
        <v>51.525999999999996</v>
      </c>
      <c r="V229" s="21" t="s">
        <v>904</v>
      </c>
      <c r="W229" s="23" t="s">
        <v>901</v>
      </c>
      <c r="X229" s="2" t="s">
        <v>381</v>
      </c>
      <c r="Y229">
        <f t="shared" si="87"/>
        <v>1</v>
      </c>
    </row>
    <row r="230" spans="1:25" x14ac:dyDescent="0.15">
      <c r="A230" s="21"/>
      <c r="B230" s="22" t="str">
        <f t="shared" si="88"/>
        <v/>
      </c>
      <c r="C230" s="22" t="str">
        <f>IF(AND($D$14&gt;=T230,$D$14&lt;=(S230-5)),"MATCH",IF(AND($D$14&gt;=U230,$D$14&lt;T230),"REACH",IF(AND($D$14&gt;(S230-5),$D$14&lt;(S230+5)),"SAFETY","")))</f>
        <v>SAFETY</v>
      </c>
      <c r="D230" s="22" t="s">
        <v>382</v>
      </c>
      <c r="E230" s="23" t="s">
        <v>69</v>
      </c>
      <c r="F230" s="12">
        <v>0.60194174757281549</v>
      </c>
      <c r="G230" s="12">
        <v>0.48933333333333334</v>
      </c>
      <c r="H230" s="24">
        <v>21951.75</v>
      </c>
      <c r="I230" s="24" t="str">
        <f t="shared" si="86"/>
        <v>Small</v>
      </c>
      <c r="J230" s="25" t="s">
        <v>483</v>
      </c>
      <c r="K230" s="25" t="s">
        <v>585</v>
      </c>
      <c r="L230" s="25" t="s">
        <v>585</v>
      </c>
      <c r="M230" s="21"/>
      <c r="N230" s="26">
        <v>0.36299999999999999</v>
      </c>
      <c r="O230" s="27">
        <v>879</v>
      </c>
      <c r="P230" s="23">
        <v>3.09</v>
      </c>
      <c r="Q230" s="23">
        <v>850</v>
      </c>
      <c r="R230" s="22">
        <f t="shared" si="89"/>
        <v>17</v>
      </c>
      <c r="S230" s="21">
        <f t="shared" si="90"/>
        <v>62.2346</v>
      </c>
      <c r="T230" s="22">
        <f>S230-7</f>
        <v>55.2346</v>
      </c>
      <c r="U230" s="22">
        <f>S230-15</f>
        <v>47.2346</v>
      </c>
      <c r="V230" s="21" t="s">
        <v>830</v>
      </c>
      <c r="W230" s="23" t="s">
        <v>901</v>
      </c>
      <c r="X230" s="2" t="s">
        <v>382</v>
      </c>
      <c r="Y230">
        <f t="shared" si="87"/>
        <v>1</v>
      </c>
    </row>
    <row r="231" spans="1:25" x14ac:dyDescent="0.15">
      <c r="A231" s="21"/>
      <c r="B231" s="22" t="str">
        <f t="shared" si="88"/>
        <v/>
      </c>
      <c r="C231" s="22" t="str">
        <f>IF(AND($D$14&gt;=T231,$D$14&lt;=(S231)),"MATCH",IF(AND($D$14&gt;=U231,$D$14&lt;T231),"REACH",IF(AND($D$14&gt;S231,$D$14&lt;(S231+10)),"SAFETY","")))</f>
        <v>REACH</v>
      </c>
      <c r="D231" s="21" t="s">
        <v>383</v>
      </c>
      <c r="E231" s="23" t="s">
        <v>28</v>
      </c>
      <c r="F231" s="12">
        <v>0.6</v>
      </c>
      <c r="G231" s="12">
        <v>0.71566666666666678</v>
      </c>
      <c r="H231" s="24">
        <v>13505</v>
      </c>
      <c r="I231" s="24" t="str">
        <f t="shared" si="86"/>
        <v>Small</v>
      </c>
      <c r="J231" s="25" t="s">
        <v>484</v>
      </c>
      <c r="K231" s="25" t="s">
        <v>585</v>
      </c>
      <c r="L231" s="25" t="s">
        <v>585</v>
      </c>
      <c r="M231" s="21"/>
      <c r="N231" s="26">
        <v>9.8000000000000004E-2</v>
      </c>
      <c r="O231" s="27">
        <v>2566</v>
      </c>
      <c r="P231" s="23">
        <v>3.37</v>
      </c>
      <c r="Q231" s="23">
        <v>935</v>
      </c>
      <c r="R231" s="21">
        <f t="shared" si="89"/>
        <v>19</v>
      </c>
      <c r="S231" s="21">
        <f t="shared" si="90"/>
        <v>68.512200000000007</v>
      </c>
      <c r="T231" s="22">
        <f>S231-10</f>
        <v>58.512200000000007</v>
      </c>
      <c r="U231" s="22">
        <f t="shared" ref="U231:U237" si="91">S231-20</f>
        <v>48.512200000000007</v>
      </c>
      <c r="V231" s="21" t="s">
        <v>904</v>
      </c>
      <c r="W231" s="23" t="s">
        <v>901</v>
      </c>
      <c r="X231" s="2" t="s">
        <v>383</v>
      </c>
      <c r="Y231">
        <f t="shared" si="87"/>
        <v>1</v>
      </c>
    </row>
    <row r="232" spans="1:25" x14ac:dyDescent="0.15">
      <c r="A232" s="21"/>
      <c r="B232" s="22" t="str">
        <f t="shared" si="88"/>
        <v/>
      </c>
      <c r="C232" s="22" t="str">
        <f>IF(AND($D$14&gt;=T232,$D$14&lt;=(S232-5)),"MATCH",IF(AND($D$14&gt;=U232,$D$14&lt;T232),"REACH",IF(AND($D$14&gt;(S232-5),$D$14&lt;(S232+10)),"SAFETY","")))</f>
        <v>MATCH</v>
      </c>
      <c r="D232" s="30" t="s">
        <v>384</v>
      </c>
      <c r="E232" s="23" t="s">
        <v>67</v>
      </c>
      <c r="F232" s="12">
        <v>0.59886201991465149</v>
      </c>
      <c r="G232" s="12">
        <v>0.64999999999999991</v>
      </c>
      <c r="H232" s="24">
        <v>17792.5</v>
      </c>
      <c r="I232" s="24" t="str">
        <f t="shared" si="86"/>
        <v>Mid</v>
      </c>
      <c r="J232" s="25" t="s">
        <v>485</v>
      </c>
      <c r="K232" s="25" t="s">
        <v>585</v>
      </c>
      <c r="L232" s="25" t="s">
        <v>585</v>
      </c>
      <c r="M232" s="21" t="s">
        <v>790</v>
      </c>
      <c r="N232" s="26">
        <v>0.96799999999999997</v>
      </c>
      <c r="O232" s="27">
        <v>6867</v>
      </c>
      <c r="P232" s="23">
        <v>3.2</v>
      </c>
      <c r="Q232" s="23">
        <v>950</v>
      </c>
      <c r="R232" s="22">
        <f t="shared" si="89"/>
        <v>20</v>
      </c>
      <c r="S232" s="21">
        <f t="shared" si="90"/>
        <v>67.775999999999996</v>
      </c>
      <c r="T232" s="22">
        <f>S232-13</f>
        <v>54.775999999999996</v>
      </c>
      <c r="U232" s="22">
        <f t="shared" si="91"/>
        <v>47.775999999999996</v>
      </c>
      <c r="V232" s="21" t="s">
        <v>829</v>
      </c>
      <c r="W232" s="23" t="s">
        <v>901</v>
      </c>
      <c r="X232" s="2" t="s">
        <v>384</v>
      </c>
      <c r="Y232">
        <f t="shared" si="87"/>
        <v>1</v>
      </c>
    </row>
    <row r="233" spans="1:25" x14ac:dyDescent="0.15">
      <c r="A233" s="21"/>
      <c r="B233" s="22" t="str">
        <f t="shared" si="88"/>
        <v/>
      </c>
      <c r="C233" s="22" t="str">
        <f>IF(AND($D$14&gt;=T233,$D$14&lt;=(S233)),"MATCH",IF(AND($D$14&gt;=U233,$D$14&lt;T233),"REACH",IF(AND($D$14&gt;S233,$D$14&lt;(S233+10)),"SAFETY","")))</f>
        <v>REACH</v>
      </c>
      <c r="D233" s="21" t="s">
        <v>385</v>
      </c>
      <c r="E233" s="23" t="s">
        <v>218</v>
      </c>
      <c r="F233" s="12">
        <v>0.59829059829059827</v>
      </c>
      <c r="G233" s="12">
        <v>0.78100000000000003</v>
      </c>
      <c r="H233" s="24">
        <v>22053.5</v>
      </c>
      <c r="I233" s="24" t="str">
        <f t="shared" si="86"/>
        <v>Mid</v>
      </c>
      <c r="J233" s="25" t="s">
        <v>486</v>
      </c>
      <c r="K233" s="25" t="s">
        <v>585</v>
      </c>
      <c r="L233" s="25" t="s">
        <v>585</v>
      </c>
      <c r="M233" s="21"/>
      <c r="N233" s="26">
        <v>0.13500000000000001</v>
      </c>
      <c r="O233" s="27">
        <v>4185</v>
      </c>
      <c r="P233" s="23">
        <v>3.53</v>
      </c>
      <c r="Q233" s="23">
        <v>1025</v>
      </c>
      <c r="R233" s="21">
        <f t="shared" si="89"/>
        <v>22</v>
      </c>
      <c r="S233" s="21">
        <f t="shared" si="90"/>
        <v>74.678600000000003</v>
      </c>
      <c r="T233" s="22">
        <f>S233-10</f>
        <v>64.678600000000003</v>
      </c>
      <c r="U233" s="22">
        <f t="shared" si="91"/>
        <v>54.678600000000003</v>
      </c>
      <c r="V233" s="21" t="s">
        <v>904</v>
      </c>
      <c r="W233" s="23" t="s">
        <v>901</v>
      </c>
      <c r="X233" s="2" t="s">
        <v>385</v>
      </c>
      <c r="Y233">
        <f t="shared" si="87"/>
        <v>1</v>
      </c>
    </row>
    <row r="234" spans="1:25" x14ac:dyDescent="0.15">
      <c r="A234" s="21"/>
      <c r="B234" s="22" t="str">
        <f t="shared" si="88"/>
        <v/>
      </c>
      <c r="C234" s="22" t="str">
        <f>IF(AND($D$14&gt;=T234,$D$14&lt;=(S234)),"MATCH",IF(AND($D$14&gt;=U234,$D$14&lt;T234),"REACH",IF(AND($D$14&gt;S234,$D$14&lt;(S234+10)),"SAFETY","")))</f>
        <v/>
      </c>
      <c r="D234" s="21" t="s">
        <v>225</v>
      </c>
      <c r="E234" s="23" t="s">
        <v>218</v>
      </c>
      <c r="F234" s="12">
        <v>0.59813084112149528</v>
      </c>
      <c r="G234" s="12">
        <v>0.76133333333333331</v>
      </c>
      <c r="H234" s="24">
        <v>17074.25</v>
      </c>
      <c r="I234" s="24" t="str">
        <f t="shared" si="86"/>
        <v>Mid</v>
      </c>
      <c r="J234" s="25" t="s">
        <v>487</v>
      </c>
      <c r="K234" s="25" t="s">
        <v>585</v>
      </c>
      <c r="L234" s="25" t="s">
        <v>585</v>
      </c>
      <c r="M234" s="21"/>
      <c r="N234" s="26">
        <v>7.0000000000000007E-2</v>
      </c>
      <c r="O234" s="27">
        <v>7476</v>
      </c>
      <c r="P234" s="23">
        <v>3.55</v>
      </c>
      <c r="Q234" s="23">
        <v>1105</v>
      </c>
      <c r="R234" s="21">
        <f t="shared" si="89"/>
        <v>24</v>
      </c>
      <c r="S234" s="21">
        <f t="shared" si="90"/>
        <v>77.706199999999995</v>
      </c>
      <c r="T234" s="22">
        <f>S234-10</f>
        <v>67.706199999999995</v>
      </c>
      <c r="U234" s="22">
        <f t="shared" si="91"/>
        <v>57.706199999999995</v>
      </c>
      <c r="V234" s="21" t="s">
        <v>904</v>
      </c>
      <c r="W234" s="23" t="s">
        <v>901</v>
      </c>
      <c r="X234" s="2" t="s">
        <v>225</v>
      </c>
      <c r="Y234">
        <f t="shared" si="87"/>
        <v>1</v>
      </c>
    </row>
    <row r="235" spans="1:25" x14ac:dyDescent="0.15">
      <c r="A235" s="21"/>
      <c r="B235" s="22" t="str">
        <f t="shared" si="88"/>
        <v/>
      </c>
      <c r="C235" s="22" t="str">
        <f>IF(AND($D$14&gt;=T235,$D$14&lt;=(S235-5)),"MATCH",IF(AND($D$14&gt;=U235,$D$14&lt;T235),"REACH",IF(AND($D$14&gt;(S235-5),$D$14&lt;(S235+10)),"SAFETY","")))</f>
        <v>REACH</v>
      </c>
      <c r="D235" s="21" t="s">
        <v>226</v>
      </c>
      <c r="E235" s="23" t="s">
        <v>167</v>
      </c>
      <c r="F235" s="12">
        <v>0.59677419354838712</v>
      </c>
      <c r="G235" s="12">
        <v>0.68233333333333324</v>
      </c>
      <c r="H235" s="24">
        <v>16884.5</v>
      </c>
      <c r="I235" s="24" t="str">
        <f t="shared" si="86"/>
        <v>Small</v>
      </c>
      <c r="J235" s="25" t="s">
        <v>488</v>
      </c>
      <c r="K235" s="25" t="s">
        <v>585</v>
      </c>
      <c r="L235" s="25" t="s">
        <v>585</v>
      </c>
      <c r="M235" s="21"/>
      <c r="N235" s="26">
        <v>7.8E-2</v>
      </c>
      <c r="O235" s="27">
        <v>1355</v>
      </c>
      <c r="P235" s="23">
        <v>3.47</v>
      </c>
      <c r="Q235" s="23">
        <v>960</v>
      </c>
      <c r="R235" s="22">
        <f t="shared" si="89"/>
        <v>20</v>
      </c>
      <c r="S235" s="21">
        <f t="shared" si="90"/>
        <v>71.150999999999996</v>
      </c>
      <c r="T235" s="22">
        <f>S235-13</f>
        <v>58.150999999999996</v>
      </c>
      <c r="U235" s="22">
        <f t="shared" si="91"/>
        <v>51.150999999999996</v>
      </c>
      <c r="V235" s="21" t="s">
        <v>829</v>
      </c>
      <c r="W235" s="23" t="s">
        <v>901</v>
      </c>
      <c r="X235" s="2" t="s">
        <v>226</v>
      </c>
      <c r="Y235">
        <f t="shared" si="87"/>
        <v>1</v>
      </c>
    </row>
    <row r="236" spans="1:25" x14ac:dyDescent="0.15">
      <c r="A236" s="21"/>
      <c r="B236" s="22" t="str">
        <f t="shared" si="88"/>
        <v>$$$</v>
      </c>
      <c r="C236" s="22" t="str">
        <f>IF(AND($D$14&gt;=T236,$D$14&lt;=(S236)),"MATCH",IF(AND($D$14&gt;=U236,$D$14&lt;T236),"REACH",IF(AND($D$14&gt;S236,$D$14&lt;(S236+10)),"SAFETY","")))</f>
        <v/>
      </c>
      <c r="D236" s="21" t="s">
        <v>386</v>
      </c>
      <c r="E236" s="23" t="s">
        <v>118</v>
      </c>
      <c r="F236" s="12">
        <v>0.59583333333333333</v>
      </c>
      <c r="G236" s="12">
        <v>0.64133333333333331</v>
      </c>
      <c r="H236" s="24">
        <v>6000</v>
      </c>
      <c r="I236" s="24" t="str">
        <f t="shared" si="86"/>
        <v>Small</v>
      </c>
      <c r="J236" s="25" t="s">
        <v>489</v>
      </c>
      <c r="K236" s="25" t="s">
        <v>585</v>
      </c>
      <c r="L236" s="25" t="s">
        <v>585</v>
      </c>
      <c r="M236" s="21"/>
      <c r="N236" s="26">
        <v>0.185</v>
      </c>
      <c r="O236" s="27">
        <v>1633</v>
      </c>
      <c r="P236" s="23">
        <v>3.4</v>
      </c>
      <c r="Q236" s="23">
        <v>1025</v>
      </c>
      <c r="R236" s="21">
        <f t="shared" si="89"/>
        <v>22</v>
      </c>
      <c r="S236" s="21">
        <f t="shared" si="90"/>
        <v>73.053600000000003</v>
      </c>
      <c r="T236" s="22">
        <f>S236-7</f>
        <v>66.053600000000003</v>
      </c>
      <c r="U236" s="22">
        <f>S236-15</f>
        <v>58.053600000000003</v>
      </c>
      <c r="V236" s="21" t="s">
        <v>902</v>
      </c>
      <c r="W236" s="23" t="s">
        <v>901</v>
      </c>
      <c r="X236" s="2" t="s">
        <v>386</v>
      </c>
      <c r="Y236">
        <f t="shared" si="87"/>
        <v>1</v>
      </c>
    </row>
    <row r="237" spans="1:25" x14ac:dyDescent="0.15">
      <c r="A237" s="21"/>
      <c r="B237" s="22" t="str">
        <f t="shared" si="88"/>
        <v/>
      </c>
      <c r="C237" s="22" t="str">
        <f>IF(AND($D$14&gt;=T237,$D$14&lt;=(S237)),"MATCH",IF(AND($D$14&gt;=U237,$D$14&lt;T237),"REACH",IF(AND($D$14&gt;S237,$D$14&lt;(S237+10)),"SAFETY","")))</f>
        <v/>
      </c>
      <c r="D237" s="21" t="s">
        <v>387</v>
      </c>
      <c r="E237" s="23" t="s">
        <v>8</v>
      </c>
      <c r="F237" s="12">
        <v>0.59507042253521125</v>
      </c>
      <c r="G237" s="12">
        <v>0.69033333333333324</v>
      </c>
      <c r="H237" s="24">
        <v>21498.75</v>
      </c>
      <c r="I237" s="24" t="str">
        <f t="shared" si="86"/>
        <v>Mid</v>
      </c>
      <c r="J237" s="25" t="s">
        <v>490</v>
      </c>
      <c r="K237" s="25" t="s">
        <v>585</v>
      </c>
      <c r="L237" s="25" t="s">
        <v>585</v>
      </c>
      <c r="M237" s="21"/>
      <c r="N237" s="26">
        <v>0.14499999999999999</v>
      </c>
      <c r="O237" s="27">
        <v>9341</v>
      </c>
      <c r="P237" s="23">
        <v>3.7</v>
      </c>
      <c r="Q237" s="23">
        <v>1125</v>
      </c>
      <c r="R237" s="21">
        <f t="shared" si="89"/>
        <v>24</v>
      </c>
      <c r="S237" s="21">
        <f t="shared" si="90"/>
        <v>79.581199999999995</v>
      </c>
      <c r="T237" s="22">
        <f>S237-10</f>
        <v>69.581199999999995</v>
      </c>
      <c r="U237" s="22">
        <f t="shared" si="91"/>
        <v>59.581199999999995</v>
      </c>
      <c r="V237" s="21" t="s">
        <v>904</v>
      </c>
      <c r="W237" s="23" t="s">
        <v>901</v>
      </c>
      <c r="X237" s="2" t="s">
        <v>387</v>
      </c>
      <c r="Y237">
        <f t="shared" si="87"/>
        <v>1</v>
      </c>
    </row>
    <row r="238" spans="1:25" x14ac:dyDescent="0.15">
      <c r="A238" s="21"/>
      <c r="B238" s="22" t="str">
        <f t="shared" si="88"/>
        <v/>
      </c>
      <c r="C238" s="22" t="str">
        <f>IF(AND($D$14&gt;=T238,$D$14&lt;=(S238-5)),"MATCH",IF(AND($D$14&gt;=U238,$D$14&lt;T238),"REACH",IF(AND($D$14&gt;(S238-5),$D$14&lt;(S238+10)),"SAFETY","")))</f>
        <v>REACH</v>
      </c>
      <c r="D238" s="21" t="s">
        <v>388</v>
      </c>
      <c r="E238" s="23" t="s">
        <v>8</v>
      </c>
      <c r="F238" s="12">
        <v>0.59375</v>
      </c>
      <c r="G238" s="12">
        <v>0.71066666666666656</v>
      </c>
      <c r="H238" s="24">
        <v>14556.75</v>
      </c>
      <c r="I238" s="24" t="str">
        <f t="shared" si="86"/>
        <v>Small</v>
      </c>
      <c r="J238" s="25" t="s">
        <v>664</v>
      </c>
      <c r="K238" s="25" t="s">
        <v>585</v>
      </c>
      <c r="L238" s="25" t="s">
        <v>585</v>
      </c>
      <c r="M238" s="21"/>
      <c r="N238" s="26">
        <v>0.14099999999999999</v>
      </c>
      <c r="O238" s="27">
        <v>3046</v>
      </c>
      <c r="P238" s="23">
        <v>3.39</v>
      </c>
      <c r="Q238" s="23">
        <v>990</v>
      </c>
      <c r="R238" s="22">
        <f t="shared" si="89"/>
        <v>21</v>
      </c>
      <c r="S238" s="21">
        <f t="shared" si="90"/>
        <v>71.5398</v>
      </c>
      <c r="T238" s="22">
        <f>S238-13</f>
        <v>58.5398</v>
      </c>
      <c r="U238" s="22">
        <f t="shared" ref="U238:U239" si="92">S238-20</f>
        <v>51.5398</v>
      </c>
      <c r="V238" s="21" t="s">
        <v>829</v>
      </c>
      <c r="W238" s="23" t="s">
        <v>901</v>
      </c>
      <c r="X238" s="2" t="s">
        <v>388</v>
      </c>
      <c r="Y238">
        <f t="shared" si="87"/>
        <v>1</v>
      </c>
    </row>
    <row r="239" spans="1:25" x14ac:dyDescent="0.15">
      <c r="A239" s="21"/>
      <c r="B239" s="22" t="str">
        <f t="shared" si="88"/>
        <v>$</v>
      </c>
      <c r="C239" s="22" t="str">
        <f>IF(AND($D$14&gt;=T239,$D$14&lt;=(S239-5)),"MATCH",IF(AND($D$14&gt;=U239,$D$14&lt;T239),"REACH",IF(AND($D$14&gt;(S239-5),$D$14&lt;(S239+10)),"SAFETY","")))</f>
        <v>MATCH</v>
      </c>
      <c r="D239" s="21" t="s">
        <v>389</v>
      </c>
      <c r="E239" s="23" t="s">
        <v>8</v>
      </c>
      <c r="F239" s="12">
        <v>0.5934959349593496</v>
      </c>
      <c r="G239" s="12">
        <v>0.64566666666666672</v>
      </c>
      <c r="H239" s="24">
        <v>12924.5</v>
      </c>
      <c r="I239" s="24" t="str">
        <f t="shared" si="86"/>
        <v>Small</v>
      </c>
      <c r="J239" s="25" t="s">
        <v>665</v>
      </c>
      <c r="K239" s="25" t="s">
        <v>585</v>
      </c>
      <c r="L239" s="25" t="s">
        <v>585</v>
      </c>
      <c r="M239" s="21"/>
      <c r="N239" s="26">
        <v>0.40799999999999997</v>
      </c>
      <c r="O239" s="27">
        <v>1830</v>
      </c>
      <c r="P239" s="23">
        <v>3.47</v>
      </c>
      <c r="Q239" s="23">
        <v>930</v>
      </c>
      <c r="R239" s="22">
        <f t="shared" si="89"/>
        <v>19</v>
      </c>
      <c r="S239" s="21">
        <f t="shared" si="90"/>
        <v>69.762200000000007</v>
      </c>
      <c r="T239" s="22">
        <f>S239-13</f>
        <v>56.762200000000007</v>
      </c>
      <c r="U239" s="22">
        <f t="shared" si="92"/>
        <v>49.762200000000007</v>
      </c>
      <c r="V239" s="21" t="s">
        <v>829</v>
      </c>
      <c r="W239" s="23" t="s">
        <v>901</v>
      </c>
      <c r="X239" s="2" t="s">
        <v>389</v>
      </c>
      <c r="Y239">
        <f t="shared" si="87"/>
        <v>1</v>
      </c>
    </row>
    <row r="240" spans="1:25" x14ac:dyDescent="0.15">
      <c r="A240" s="21"/>
      <c r="B240" s="22" t="str">
        <f t="shared" si="88"/>
        <v/>
      </c>
      <c r="C240" s="22" t="str">
        <f>IF(AND($D$14&gt;=T240,$D$14&lt;=(S240)),"MATCH",IF(AND($D$14&gt;=U240,$D$14&lt;T240),"REACH",IF(AND($D$14&gt;S240,$D$14&lt;(S240+10)),"SAFETY","")))</f>
        <v/>
      </c>
      <c r="D240" s="21" t="s">
        <v>390</v>
      </c>
      <c r="E240" s="23" t="s">
        <v>46</v>
      </c>
      <c r="F240" s="12">
        <v>0.59183673469387754</v>
      </c>
      <c r="G240" s="12">
        <v>0.80333333333333334</v>
      </c>
      <c r="H240" s="24">
        <v>13776.5</v>
      </c>
      <c r="I240" s="24" t="str">
        <f t="shared" si="86"/>
        <v>Small</v>
      </c>
      <c r="J240" s="25" t="s">
        <v>666</v>
      </c>
      <c r="K240" s="25" t="s">
        <v>585</v>
      </c>
      <c r="L240" s="25" t="s">
        <v>585</v>
      </c>
      <c r="M240" s="21"/>
      <c r="N240" s="26">
        <v>4.4999999999999998E-2</v>
      </c>
      <c r="O240" s="27">
        <v>2056</v>
      </c>
      <c r="P240" s="23">
        <v>3.72</v>
      </c>
      <c r="Q240" s="23">
        <v>1065</v>
      </c>
      <c r="R240" s="21">
        <f t="shared" si="89"/>
        <v>23</v>
      </c>
      <c r="S240" s="21">
        <f t="shared" si="90"/>
        <v>78.442399999999992</v>
      </c>
      <c r="T240" s="22">
        <f>S240-10</f>
        <v>68.442399999999992</v>
      </c>
      <c r="U240" s="22">
        <f t="shared" ref="U240:U248" si="93">S240-20</f>
        <v>58.442399999999992</v>
      </c>
      <c r="V240" s="21" t="s">
        <v>904</v>
      </c>
      <c r="W240" s="23" t="s">
        <v>901</v>
      </c>
      <c r="X240" s="2" t="s">
        <v>390</v>
      </c>
      <c r="Y240">
        <f t="shared" si="87"/>
        <v>1</v>
      </c>
    </row>
    <row r="241" spans="1:25" x14ac:dyDescent="0.15">
      <c r="A241" s="21" t="str">
        <f>IF(AND($D$14&gt;=57,$D$14&lt;85),"MUST APPLY","")</f>
        <v>MUST APPLY</v>
      </c>
      <c r="B241" s="22" t="str">
        <f t="shared" si="88"/>
        <v>$$$</v>
      </c>
      <c r="C241" s="22" t="str">
        <f>IF(AND($D$14&gt;=T241,$D$14&lt;=(S241)),"MATCH",IF(AND($D$14&gt;=U241,$D$14&lt;T241),"REACH",IF(AND($D$14&gt;S241,$D$14&lt;(S241+10)),"SAFETY","")))</f>
        <v>REACH</v>
      </c>
      <c r="D241" s="31" t="s">
        <v>230</v>
      </c>
      <c r="E241" s="23" t="s">
        <v>114</v>
      </c>
      <c r="F241" s="12">
        <v>0.59168704156479213</v>
      </c>
      <c r="G241" s="12">
        <v>0.77966666666666684</v>
      </c>
      <c r="H241" s="24">
        <v>5627.5</v>
      </c>
      <c r="I241" s="24" t="str">
        <f t="shared" si="86"/>
        <v>Huge</v>
      </c>
      <c r="J241" s="25" t="s">
        <v>667</v>
      </c>
      <c r="K241" s="25" t="s">
        <v>585</v>
      </c>
      <c r="L241" s="25" t="s">
        <v>585</v>
      </c>
      <c r="M241" s="21"/>
      <c r="N241" s="26">
        <v>0.109</v>
      </c>
      <c r="O241" s="27">
        <v>34382</v>
      </c>
      <c r="P241" s="23">
        <v>3.61</v>
      </c>
      <c r="Q241" s="23">
        <v>1065</v>
      </c>
      <c r="R241" s="21">
        <f t="shared" si="89"/>
        <v>23</v>
      </c>
      <c r="S241" s="21">
        <v>75</v>
      </c>
      <c r="T241" s="22">
        <f>S241-10</f>
        <v>65</v>
      </c>
      <c r="U241" s="22">
        <f t="shared" si="93"/>
        <v>55</v>
      </c>
      <c r="V241" s="21" t="s">
        <v>904</v>
      </c>
      <c r="W241" s="23" t="s">
        <v>903</v>
      </c>
      <c r="X241" s="2" t="s">
        <v>230</v>
      </c>
      <c r="Y241">
        <f t="shared" si="87"/>
        <v>1</v>
      </c>
    </row>
    <row r="242" spans="1:25" x14ac:dyDescent="0.15">
      <c r="A242" s="21"/>
      <c r="B242" s="22" t="s">
        <v>582</v>
      </c>
      <c r="C242" s="22" t="str">
        <f>IF(AND($D$14&gt;=T242,$D$14&lt;=(S242)),"MATCH",IF(AND($D$14&gt;=U242,$D$14&lt;T242),"REACH",IF(AND($D$14&gt;S242,$D$14&lt;(S242+10)),"SAFETY","")))</f>
        <v>REACH</v>
      </c>
      <c r="D242" s="30" t="s">
        <v>231</v>
      </c>
      <c r="E242" s="23" t="s">
        <v>167</v>
      </c>
      <c r="F242" s="12">
        <v>0.58778625954198471</v>
      </c>
      <c r="G242" s="12">
        <v>0.78333333333333333</v>
      </c>
      <c r="H242" s="24">
        <v>16782.5</v>
      </c>
      <c r="I242" s="24" t="str">
        <f t="shared" si="86"/>
        <v>Small</v>
      </c>
      <c r="J242" s="25" t="s">
        <v>668</v>
      </c>
      <c r="K242" s="25" t="s">
        <v>586</v>
      </c>
      <c r="L242" s="25" t="s">
        <v>585</v>
      </c>
      <c r="M242" s="21"/>
      <c r="N242" s="26">
        <v>0.109</v>
      </c>
      <c r="O242" s="27">
        <v>1754</v>
      </c>
      <c r="P242" s="23">
        <v>3.63</v>
      </c>
      <c r="Q242" s="23"/>
      <c r="R242" s="21" t="str">
        <f t="shared" si="89"/>
        <v/>
      </c>
      <c r="S242" s="21">
        <v>75</v>
      </c>
      <c r="T242" s="22">
        <f>S242-10</f>
        <v>65</v>
      </c>
      <c r="U242" s="22">
        <f t="shared" si="93"/>
        <v>55</v>
      </c>
      <c r="V242" s="21" t="s">
        <v>904</v>
      </c>
      <c r="W242" s="23" t="s">
        <v>901</v>
      </c>
      <c r="X242" s="2" t="s">
        <v>231</v>
      </c>
      <c r="Y242">
        <f t="shared" si="87"/>
        <v>1</v>
      </c>
    </row>
    <row r="243" spans="1:25" x14ac:dyDescent="0.15">
      <c r="A243" s="21"/>
      <c r="B243" s="22" t="str">
        <f t="shared" ref="B243:B248" si="94">IF(L243=1,"$$$",IF(AND(H243&lt;=13500,H243&gt;9500),"$",IF(AND(H243&lt;=9500,H243&gt;7500),"$$",IF(H243&lt;=7500,"$$$",""))))</f>
        <v/>
      </c>
      <c r="C243" s="22" t="str">
        <f>IF(AND($D$14&gt;=T243,$D$14&lt;=(S243)),"MATCH",IF(AND($D$14&gt;=U243,$D$14&lt;T243),"REACH",IF(AND($D$14&gt;S243,$D$14&lt;(S243+10)),"SAFETY","")))</f>
        <v/>
      </c>
      <c r="D243" s="21" t="s">
        <v>232</v>
      </c>
      <c r="E243" s="23" t="s">
        <v>89</v>
      </c>
      <c r="F243" s="12">
        <v>0.58750000000000002</v>
      </c>
      <c r="G243" s="12">
        <v>0.72133333333333338</v>
      </c>
      <c r="H243" s="24">
        <v>20067.75</v>
      </c>
      <c r="I243" s="24" t="str">
        <f t="shared" si="86"/>
        <v>Small</v>
      </c>
      <c r="J243" s="25" t="s">
        <v>497</v>
      </c>
      <c r="K243" s="25" t="s">
        <v>585</v>
      </c>
      <c r="L243" s="25" t="s">
        <v>585</v>
      </c>
      <c r="M243" s="21"/>
      <c r="N243" s="26">
        <v>0.17399999999999999</v>
      </c>
      <c r="O243" s="27">
        <v>1340</v>
      </c>
      <c r="P243" s="23">
        <v>3.64</v>
      </c>
      <c r="Q243" s="23">
        <v>1105</v>
      </c>
      <c r="R243" s="21">
        <f t="shared" si="89"/>
        <v>24</v>
      </c>
      <c r="S243" s="21">
        <f t="shared" ref="S243:S268" si="95">(P243*12.5)+(R243*1.3888)</f>
        <v>78.831199999999995</v>
      </c>
      <c r="T243" s="22">
        <f>S243-10</f>
        <v>68.831199999999995</v>
      </c>
      <c r="U243" s="22">
        <f t="shared" si="93"/>
        <v>58.831199999999995</v>
      </c>
      <c r="V243" s="21" t="s">
        <v>904</v>
      </c>
      <c r="W243" s="23" t="s">
        <v>901</v>
      </c>
      <c r="X243" s="2" t="s">
        <v>232</v>
      </c>
      <c r="Y243">
        <f t="shared" si="87"/>
        <v>1</v>
      </c>
    </row>
    <row r="244" spans="1:25" x14ac:dyDescent="0.15">
      <c r="A244" s="21"/>
      <c r="B244" s="22" t="str">
        <f t="shared" si="94"/>
        <v>$</v>
      </c>
      <c r="C244" s="22" t="str">
        <f>IF(AND($D$14&gt;=T244,$D$14&lt;=(S244-5)),"MATCH",IF(AND($D$14&gt;=U244,$D$14&lt;T244),"REACH",IF(AND($D$14&gt;(S244-5),$D$14&lt;(S244+10)),"SAFETY","")))</f>
        <v>MATCH</v>
      </c>
      <c r="D244" s="21" t="s">
        <v>77</v>
      </c>
      <c r="E244" s="23" t="s">
        <v>64</v>
      </c>
      <c r="F244" s="12">
        <v>0.58666666666666667</v>
      </c>
      <c r="G244" s="12" t="e">
        <v>#N/A</v>
      </c>
      <c r="H244" s="24">
        <v>10189</v>
      </c>
      <c r="I244" s="24" t="str">
        <f t="shared" si="86"/>
        <v>Small</v>
      </c>
      <c r="J244" s="25" t="s">
        <v>508</v>
      </c>
      <c r="K244" s="25" t="s">
        <v>585</v>
      </c>
      <c r="L244" s="25" t="s">
        <v>585</v>
      </c>
      <c r="M244" s="21"/>
      <c r="N244" s="26">
        <v>0.36899999999999999</v>
      </c>
      <c r="O244" s="27">
        <v>466</v>
      </c>
      <c r="P244" s="23">
        <v>3.25</v>
      </c>
      <c r="Q244" s="23">
        <v>965</v>
      </c>
      <c r="R244" s="22">
        <f t="shared" si="89"/>
        <v>20</v>
      </c>
      <c r="S244" s="21">
        <f t="shared" si="95"/>
        <v>68.400999999999996</v>
      </c>
      <c r="T244" s="22">
        <f>S244-13</f>
        <v>55.400999999999996</v>
      </c>
      <c r="U244" s="22">
        <f t="shared" si="93"/>
        <v>48.400999999999996</v>
      </c>
      <c r="V244" s="21" t="s">
        <v>829</v>
      </c>
      <c r="W244" s="23" t="s">
        <v>901</v>
      </c>
      <c r="X244" s="2" t="s">
        <v>77</v>
      </c>
      <c r="Y244">
        <f t="shared" si="87"/>
        <v>1</v>
      </c>
    </row>
    <row r="245" spans="1:25" x14ac:dyDescent="0.15">
      <c r="A245" s="21"/>
      <c r="B245" s="22" t="str">
        <f t="shared" si="94"/>
        <v/>
      </c>
      <c r="C245" s="22" t="str">
        <f>IF(AND($D$14&gt;=T245,$D$14&lt;=(S245)),"MATCH",IF(AND($D$14&gt;=U245,$D$14&lt;T245),"REACH",IF(AND($D$14&gt;S245,$D$14&lt;(S245+10)),"SAFETY","")))</f>
        <v>REACH</v>
      </c>
      <c r="D245" s="21" t="s">
        <v>78</v>
      </c>
      <c r="E245" s="23" t="s">
        <v>118</v>
      </c>
      <c r="F245" s="12">
        <v>0.58620689655172409</v>
      </c>
      <c r="G245" s="12">
        <v>0.69766666666666666</v>
      </c>
      <c r="H245" s="24">
        <v>16693</v>
      </c>
      <c r="I245" s="24" t="str">
        <f t="shared" si="86"/>
        <v>Small</v>
      </c>
      <c r="J245" s="25" t="s">
        <v>509</v>
      </c>
      <c r="K245" s="25" t="s">
        <v>585</v>
      </c>
      <c r="L245" s="25" t="s">
        <v>585</v>
      </c>
      <c r="M245" s="21"/>
      <c r="N245" s="26">
        <v>5.7000000000000002E-2</v>
      </c>
      <c r="O245" s="27">
        <v>1365</v>
      </c>
      <c r="P245" s="23">
        <v>3.63</v>
      </c>
      <c r="Q245" s="23">
        <v>1005</v>
      </c>
      <c r="R245" s="21">
        <f t="shared" si="89"/>
        <v>21</v>
      </c>
      <c r="S245" s="21">
        <f t="shared" si="95"/>
        <v>74.5398</v>
      </c>
      <c r="T245" s="22">
        <f>S245-10</f>
        <v>64.5398</v>
      </c>
      <c r="U245" s="22">
        <f t="shared" si="93"/>
        <v>54.5398</v>
      </c>
      <c r="V245" s="21" t="s">
        <v>904</v>
      </c>
      <c r="W245" s="23" t="s">
        <v>901</v>
      </c>
      <c r="X245" s="2" t="s">
        <v>78</v>
      </c>
      <c r="Y245">
        <f t="shared" si="87"/>
        <v>1</v>
      </c>
    </row>
    <row r="246" spans="1:25" x14ac:dyDescent="0.15">
      <c r="A246" s="21"/>
      <c r="B246" s="22" t="str">
        <f t="shared" si="94"/>
        <v/>
      </c>
      <c r="C246" s="22" t="str">
        <f>IF(AND($D$14&gt;=T246,$D$14&lt;=(S246-5)),"MATCH",IF(AND($D$14&gt;=U246,$D$14&lt;T246),"REACH",IF(AND($D$14&gt;(S246-5),$D$14&lt;(S246+10)),"SAFETY","")))</f>
        <v/>
      </c>
      <c r="D246" s="21" t="s">
        <v>79</v>
      </c>
      <c r="E246" s="23" t="s">
        <v>337</v>
      </c>
      <c r="F246" s="12">
        <v>0.58620689655172409</v>
      </c>
      <c r="G246" s="12">
        <v>0.64633333333333332</v>
      </c>
      <c r="H246" s="24">
        <v>16719.25</v>
      </c>
      <c r="I246" s="24" t="str">
        <f t="shared" si="86"/>
        <v>Small</v>
      </c>
      <c r="J246" s="25" t="s">
        <v>510</v>
      </c>
      <c r="K246" s="25" t="s">
        <v>586</v>
      </c>
      <c r="L246" s="25" t="s">
        <v>585</v>
      </c>
      <c r="M246" s="21"/>
      <c r="N246" s="26">
        <v>0.05</v>
      </c>
      <c r="O246" s="27">
        <v>1643</v>
      </c>
      <c r="P246" s="23">
        <v>3.64</v>
      </c>
      <c r="Q246" s="23">
        <v>1065</v>
      </c>
      <c r="R246" s="22">
        <f t="shared" si="89"/>
        <v>23</v>
      </c>
      <c r="S246" s="21">
        <f t="shared" si="95"/>
        <v>77.442399999999992</v>
      </c>
      <c r="T246" s="22">
        <f>S246-13</f>
        <v>64.442399999999992</v>
      </c>
      <c r="U246" s="22">
        <f t="shared" si="93"/>
        <v>57.442399999999992</v>
      </c>
      <c r="V246" s="21" t="s">
        <v>829</v>
      </c>
      <c r="W246" s="23" t="s">
        <v>901</v>
      </c>
      <c r="X246" s="2" t="s">
        <v>79</v>
      </c>
      <c r="Y246">
        <f t="shared" si="87"/>
        <v>1</v>
      </c>
    </row>
    <row r="247" spans="1:25" x14ac:dyDescent="0.15">
      <c r="A247" s="21"/>
      <c r="B247" s="22" t="str">
        <f t="shared" si="94"/>
        <v/>
      </c>
      <c r="C247" s="22" t="str">
        <f t="shared" ref="C247:C254" si="96">IF(AND($D$14&gt;=T247,$D$14&lt;=(S247)),"MATCH",IF(AND($D$14&gt;=U247,$D$14&lt;T247),"REACH",IF(AND($D$14&gt;S247,$D$14&lt;(S247+10)),"SAFETY","")))</f>
        <v>REACH</v>
      </c>
      <c r="D247" s="21" t="s">
        <v>236</v>
      </c>
      <c r="E247" s="23" t="s">
        <v>218</v>
      </c>
      <c r="F247" s="12">
        <v>0.58522727272727271</v>
      </c>
      <c r="G247" s="12">
        <v>0.69499999999999995</v>
      </c>
      <c r="H247" s="24">
        <v>14839.75</v>
      </c>
      <c r="I247" s="24" t="str">
        <f t="shared" si="86"/>
        <v>Small</v>
      </c>
      <c r="J247" s="25" t="s">
        <v>837</v>
      </c>
      <c r="K247" s="25" t="s">
        <v>585</v>
      </c>
      <c r="L247" s="25" t="s">
        <v>585</v>
      </c>
      <c r="M247" s="21"/>
      <c r="N247" s="26">
        <v>0.113</v>
      </c>
      <c r="O247" s="27">
        <v>3182</v>
      </c>
      <c r="P247" s="23">
        <v>3.43</v>
      </c>
      <c r="Q247" s="23">
        <v>1005</v>
      </c>
      <c r="R247" s="21">
        <f t="shared" si="89"/>
        <v>21</v>
      </c>
      <c r="S247" s="21">
        <f t="shared" si="95"/>
        <v>72.0398</v>
      </c>
      <c r="T247" s="22">
        <f>S247-10</f>
        <v>62.0398</v>
      </c>
      <c r="U247" s="22">
        <f t="shared" si="93"/>
        <v>52.0398</v>
      </c>
      <c r="V247" s="21" t="s">
        <v>904</v>
      </c>
      <c r="W247" s="23" t="s">
        <v>901</v>
      </c>
      <c r="X247" s="2" t="s">
        <v>236</v>
      </c>
      <c r="Y247">
        <f t="shared" si="87"/>
        <v>1</v>
      </c>
    </row>
    <row r="248" spans="1:25" x14ac:dyDescent="0.15">
      <c r="A248" s="21"/>
      <c r="B248" s="22" t="str">
        <f t="shared" si="94"/>
        <v/>
      </c>
      <c r="C248" s="22" t="str">
        <f t="shared" si="96"/>
        <v>REACH</v>
      </c>
      <c r="D248" s="21" t="s">
        <v>237</v>
      </c>
      <c r="E248" s="23" t="s">
        <v>167</v>
      </c>
      <c r="F248" s="12">
        <v>0.58333333333333337</v>
      </c>
      <c r="G248" s="12">
        <v>0.76800000000000013</v>
      </c>
      <c r="H248" s="24">
        <v>17296.25</v>
      </c>
      <c r="I248" s="24" t="str">
        <f t="shared" si="86"/>
        <v>Small</v>
      </c>
      <c r="J248" s="25" t="s">
        <v>838</v>
      </c>
      <c r="K248" s="25" t="s">
        <v>586</v>
      </c>
      <c r="L248" s="25" t="s">
        <v>585</v>
      </c>
      <c r="M248" s="21"/>
      <c r="N248" s="26">
        <v>0.08</v>
      </c>
      <c r="O248" s="27">
        <v>2216</v>
      </c>
      <c r="P248" s="23">
        <v>3.34</v>
      </c>
      <c r="Q248" s="23">
        <v>1020</v>
      </c>
      <c r="R248" s="21">
        <f t="shared" si="89"/>
        <v>22</v>
      </c>
      <c r="S248" s="21">
        <f t="shared" si="95"/>
        <v>72.303600000000003</v>
      </c>
      <c r="T248" s="22">
        <f>S248-13</f>
        <v>59.303600000000003</v>
      </c>
      <c r="U248" s="22">
        <f t="shared" si="93"/>
        <v>52.303600000000003</v>
      </c>
      <c r="V248" s="21" t="s">
        <v>829</v>
      </c>
      <c r="W248" s="23" t="s">
        <v>901</v>
      </c>
      <c r="X248" s="2" t="s">
        <v>237</v>
      </c>
      <c r="Y248">
        <f t="shared" si="87"/>
        <v>1</v>
      </c>
    </row>
    <row r="249" spans="1:25" x14ac:dyDescent="0.15">
      <c r="A249" s="21"/>
      <c r="B249" s="22" t="s">
        <v>583</v>
      </c>
      <c r="C249" s="22" t="str">
        <f t="shared" si="96"/>
        <v/>
      </c>
      <c r="D249" s="21" t="s">
        <v>81</v>
      </c>
      <c r="E249" s="23" t="s">
        <v>167</v>
      </c>
      <c r="F249" s="12">
        <v>0.58333333333333337</v>
      </c>
      <c r="G249" s="12">
        <v>0.73966666666666658</v>
      </c>
      <c r="H249" s="24">
        <v>14260.25</v>
      </c>
      <c r="I249" s="24" t="str">
        <f t="shared" si="86"/>
        <v>Small</v>
      </c>
      <c r="J249" s="25" t="s">
        <v>839</v>
      </c>
      <c r="K249" s="25" t="s">
        <v>586</v>
      </c>
      <c r="L249" s="25" t="s">
        <v>585</v>
      </c>
      <c r="M249" s="21"/>
      <c r="N249" s="26">
        <v>5.2999999999999999E-2</v>
      </c>
      <c r="O249" s="27">
        <v>1560</v>
      </c>
      <c r="P249" s="23">
        <v>3.75</v>
      </c>
      <c r="Q249" s="23">
        <v>1075</v>
      </c>
      <c r="R249" s="22">
        <f t="shared" si="89"/>
        <v>23</v>
      </c>
      <c r="S249" s="22">
        <f t="shared" si="95"/>
        <v>78.817399999999992</v>
      </c>
      <c r="T249" s="22">
        <f t="shared" ref="T249:T254" si="97">S249-10</f>
        <v>68.817399999999992</v>
      </c>
      <c r="U249" s="22">
        <f>S249-20</f>
        <v>58.817399999999992</v>
      </c>
      <c r="V249" s="23" t="s">
        <v>904</v>
      </c>
      <c r="W249" s="23" t="s">
        <v>901</v>
      </c>
      <c r="X249" s="2" t="s">
        <v>81</v>
      </c>
      <c r="Y249">
        <f t="shared" si="87"/>
        <v>1</v>
      </c>
    </row>
    <row r="250" spans="1:25" x14ac:dyDescent="0.15">
      <c r="A250" s="21"/>
      <c r="B250" s="22" t="str">
        <f t="shared" ref="B250:B257" si="98">IF(L250=1,"$$$",IF(AND(H250&lt;=13500,H250&gt;9500),"$",IF(AND(H250&lt;=9500,H250&gt;7500),"$$",IF(H250&lt;=7500,"$$$",""))))</f>
        <v>$</v>
      </c>
      <c r="C250" s="22" t="str">
        <f t="shared" si="96"/>
        <v/>
      </c>
      <c r="D250" s="21" t="s">
        <v>82</v>
      </c>
      <c r="E250" s="23" t="s">
        <v>118</v>
      </c>
      <c r="F250" s="12">
        <v>0.58333333333333337</v>
      </c>
      <c r="G250" s="12">
        <v>0.73066666666666658</v>
      </c>
      <c r="H250" s="24">
        <v>13409.25</v>
      </c>
      <c r="I250" s="24" t="str">
        <f t="shared" si="86"/>
        <v>Small</v>
      </c>
      <c r="J250" s="25" t="s">
        <v>840</v>
      </c>
      <c r="K250" s="25" t="s">
        <v>586</v>
      </c>
      <c r="L250" s="25" t="s">
        <v>585</v>
      </c>
      <c r="M250" s="21"/>
      <c r="N250" s="26">
        <v>5.2999999999999999E-2</v>
      </c>
      <c r="O250" s="27">
        <v>1011</v>
      </c>
      <c r="P250" s="23">
        <v>3.76</v>
      </c>
      <c r="Q250" s="23">
        <v>1125</v>
      </c>
      <c r="R250" s="21">
        <f t="shared" si="89"/>
        <v>24</v>
      </c>
      <c r="S250" s="21">
        <f t="shared" si="95"/>
        <v>80.331199999999995</v>
      </c>
      <c r="T250" s="22">
        <f t="shared" si="97"/>
        <v>70.331199999999995</v>
      </c>
      <c r="U250" s="22">
        <f t="shared" ref="U250:U259" si="99">S250-20</f>
        <v>60.331199999999995</v>
      </c>
      <c r="V250" s="21" t="s">
        <v>904</v>
      </c>
      <c r="W250" s="23" t="s">
        <v>901</v>
      </c>
      <c r="X250" s="2" t="s">
        <v>82</v>
      </c>
      <c r="Y250">
        <f t="shared" si="87"/>
        <v>1</v>
      </c>
    </row>
    <row r="251" spans="1:25" x14ac:dyDescent="0.15">
      <c r="A251" s="21"/>
      <c r="B251" s="22" t="str">
        <f t="shared" si="98"/>
        <v/>
      </c>
      <c r="C251" s="22" t="str">
        <f t="shared" si="96"/>
        <v/>
      </c>
      <c r="D251" s="21" t="s">
        <v>83</v>
      </c>
      <c r="E251" s="23" t="s">
        <v>196</v>
      </c>
      <c r="F251" s="12">
        <v>0.58125000000000004</v>
      </c>
      <c r="G251" s="12" t="e">
        <v>#N/A</v>
      </c>
      <c r="H251" s="24">
        <v>22787.75</v>
      </c>
      <c r="I251" s="24" t="str">
        <f t="shared" si="86"/>
        <v>Mid</v>
      </c>
      <c r="J251" s="25" t="s">
        <v>841</v>
      </c>
      <c r="K251" s="25" t="s">
        <v>585</v>
      </c>
      <c r="L251" s="25" t="s">
        <v>585</v>
      </c>
      <c r="M251" s="21"/>
      <c r="N251" s="26">
        <v>9.1999999999999998E-2</v>
      </c>
      <c r="O251" s="27">
        <v>8960</v>
      </c>
      <c r="P251" s="23">
        <v>3.76</v>
      </c>
      <c r="Q251" s="23">
        <v>1145</v>
      </c>
      <c r="R251" s="21">
        <f t="shared" si="89"/>
        <v>25</v>
      </c>
      <c r="S251" s="21">
        <f t="shared" si="95"/>
        <v>81.72</v>
      </c>
      <c r="T251" s="22">
        <f t="shared" si="97"/>
        <v>71.72</v>
      </c>
      <c r="U251" s="22">
        <f t="shared" si="99"/>
        <v>61.72</v>
      </c>
      <c r="V251" s="21" t="s">
        <v>904</v>
      </c>
      <c r="W251" s="23" t="s">
        <v>901</v>
      </c>
      <c r="X251" s="2" t="s">
        <v>83</v>
      </c>
      <c r="Y251">
        <f t="shared" si="87"/>
        <v>1</v>
      </c>
    </row>
    <row r="252" spans="1:25" x14ac:dyDescent="0.15">
      <c r="A252" s="21"/>
      <c r="B252" s="22" t="str">
        <f t="shared" si="98"/>
        <v/>
      </c>
      <c r="C252" s="22" t="str">
        <f t="shared" si="96"/>
        <v>REACH</v>
      </c>
      <c r="D252" s="21" t="s">
        <v>408</v>
      </c>
      <c r="E252" s="23" t="s">
        <v>67</v>
      </c>
      <c r="F252" s="12">
        <v>0.57777777777777772</v>
      </c>
      <c r="G252" s="12">
        <v>0.68133333333333346</v>
      </c>
      <c r="H252" s="24">
        <v>29672.25</v>
      </c>
      <c r="I252" s="24" t="str">
        <f t="shared" si="86"/>
        <v>Small</v>
      </c>
      <c r="J252" s="25" t="s">
        <v>842</v>
      </c>
      <c r="K252" s="25" t="s">
        <v>585</v>
      </c>
      <c r="L252" s="25" t="s">
        <v>585</v>
      </c>
      <c r="M252" s="21"/>
      <c r="N252" s="26">
        <v>0.13</v>
      </c>
      <c r="O252" s="27">
        <v>3476</v>
      </c>
      <c r="P252" s="23">
        <v>3.35</v>
      </c>
      <c r="Q252" s="23">
        <v>1010</v>
      </c>
      <c r="R252" s="21">
        <f t="shared" si="89"/>
        <v>21</v>
      </c>
      <c r="S252" s="21">
        <f t="shared" si="95"/>
        <v>71.0398</v>
      </c>
      <c r="T252" s="22">
        <f t="shared" si="97"/>
        <v>61.0398</v>
      </c>
      <c r="U252" s="22">
        <f t="shared" si="99"/>
        <v>51.0398</v>
      </c>
      <c r="V252" s="21" t="s">
        <v>904</v>
      </c>
      <c r="W252" s="23" t="s">
        <v>901</v>
      </c>
      <c r="X252" s="2" t="s">
        <v>408</v>
      </c>
      <c r="Y252">
        <f t="shared" si="87"/>
        <v>1</v>
      </c>
    </row>
    <row r="253" spans="1:25" x14ac:dyDescent="0.15">
      <c r="A253" s="21"/>
      <c r="B253" s="22" t="str">
        <f t="shared" si="98"/>
        <v>$$</v>
      </c>
      <c r="C253" s="22" t="str">
        <f t="shared" si="96"/>
        <v>REACH</v>
      </c>
      <c r="D253" s="25" t="s">
        <v>246</v>
      </c>
      <c r="E253" s="23" t="s">
        <v>134</v>
      </c>
      <c r="F253" s="12">
        <v>0.57534246575342463</v>
      </c>
      <c r="G253" s="12">
        <v>0.67400000000000004</v>
      </c>
      <c r="H253" s="24">
        <v>9250.5</v>
      </c>
      <c r="I253" s="24" t="str">
        <f t="shared" si="86"/>
        <v>Small</v>
      </c>
      <c r="J253" s="25" t="s">
        <v>843</v>
      </c>
      <c r="K253" s="25" t="s">
        <v>586</v>
      </c>
      <c r="L253" s="25" t="s">
        <v>585</v>
      </c>
      <c r="M253" s="21"/>
      <c r="N253" s="26">
        <v>0.123</v>
      </c>
      <c r="O253" s="27">
        <v>1179</v>
      </c>
      <c r="P253" s="23">
        <v>3.47</v>
      </c>
      <c r="Q253" s="23">
        <v>1016</v>
      </c>
      <c r="R253" s="21">
        <f t="shared" si="89"/>
        <v>21</v>
      </c>
      <c r="S253" s="21">
        <f t="shared" si="95"/>
        <v>72.5398</v>
      </c>
      <c r="T253" s="22">
        <f t="shared" si="97"/>
        <v>62.5398</v>
      </c>
      <c r="U253" s="22">
        <f t="shared" si="99"/>
        <v>52.5398</v>
      </c>
      <c r="V253" s="21" t="s">
        <v>904</v>
      </c>
      <c r="W253" s="23" t="s">
        <v>901</v>
      </c>
      <c r="X253" s="2" t="s">
        <v>246</v>
      </c>
      <c r="Y253">
        <f t="shared" si="87"/>
        <v>1</v>
      </c>
    </row>
    <row r="254" spans="1:25" x14ac:dyDescent="0.15">
      <c r="A254" s="21"/>
      <c r="B254" s="22" t="str">
        <f t="shared" si="98"/>
        <v/>
      </c>
      <c r="C254" s="22" t="str">
        <f t="shared" si="96"/>
        <v>REACH</v>
      </c>
      <c r="D254" s="21" t="s">
        <v>247</v>
      </c>
      <c r="E254" s="23" t="s">
        <v>114</v>
      </c>
      <c r="F254" s="12">
        <v>0.57471264367816088</v>
      </c>
      <c r="G254" s="12">
        <v>0.76933333333333342</v>
      </c>
      <c r="H254" s="24">
        <v>16282</v>
      </c>
      <c r="I254" s="24" t="str">
        <f t="shared" si="86"/>
        <v>Small</v>
      </c>
      <c r="J254" s="25" t="s">
        <v>844</v>
      </c>
      <c r="K254" s="25" t="s">
        <v>585</v>
      </c>
      <c r="L254" s="25" t="s">
        <v>585</v>
      </c>
      <c r="M254" s="21"/>
      <c r="N254" s="26">
        <v>0.06</v>
      </c>
      <c r="O254" s="27">
        <v>3790</v>
      </c>
      <c r="P254" s="23">
        <v>3.6</v>
      </c>
      <c r="Q254" s="23">
        <v>1085</v>
      </c>
      <c r="R254" s="21">
        <f t="shared" si="89"/>
        <v>23</v>
      </c>
      <c r="S254" s="21">
        <f t="shared" si="95"/>
        <v>76.942399999999992</v>
      </c>
      <c r="T254" s="22">
        <f t="shared" si="97"/>
        <v>66.942399999999992</v>
      </c>
      <c r="U254" s="22">
        <f t="shared" si="99"/>
        <v>56.942399999999992</v>
      </c>
      <c r="V254" s="21" t="s">
        <v>904</v>
      </c>
      <c r="W254" s="23" t="s">
        <v>901</v>
      </c>
      <c r="X254" s="2" t="s">
        <v>247</v>
      </c>
      <c r="Y254">
        <f t="shared" si="87"/>
        <v>1</v>
      </c>
    </row>
    <row r="255" spans="1:25" x14ac:dyDescent="0.15">
      <c r="A255" s="21"/>
      <c r="B255" s="22" t="str">
        <f t="shared" si="98"/>
        <v/>
      </c>
      <c r="C255" s="22" t="str">
        <f>IF(AND($D$14&gt;=T255,$D$14&lt;=(S255-5)),"MATCH",IF(AND($D$14&gt;=U255,$D$14&lt;T255),"REACH",IF(AND($D$14&gt;(S255-5),$D$14&lt;(S255+10)),"SAFETY","")))</f>
        <v>REACH</v>
      </c>
      <c r="D255" s="21" t="s">
        <v>410</v>
      </c>
      <c r="E255" s="23" t="s">
        <v>10</v>
      </c>
      <c r="F255" s="12">
        <v>0.57377049180327866</v>
      </c>
      <c r="G255" s="12">
        <v>0.59366666666666656</v>
      </c>
      <c r="H255" s="24">
        <v>17975</v>
      </c>
      <c r="I255" s="24" t="str">
        <f t="shared" si="86"/>
        <v>Small</v>
      </c>
      <c r="J255" s="25" t="s">
        <v>845</v>
      </c>
      <c r="K255" s="25" t="s">
        <v>585</v>
      </c>
      <c r="L255" s="25" t="s">
        <v>585</v>
      </c>
      <c r="M255" s="21"/>
      <c r="N255" s="26">
        <v>0.17199999999999999</v>
      </c>
      <c r="O255" s="27">
        <v>1242</v>
      </c>
      <c r="P255" s="23">
        <v>3.53</v>
      </c>
      <c r="Q255" s="23">
        <v>990</v>
      </c>
      <c r="R255" s="22">
        <f t="shared" si="89"/>
        <v>21</v>
      </c>
      <c r="S255" s="21">
        <f t="shared" si="95"/>
        <v>73.2898</v>
      </c>
      <c r="T255" s="22">
        <f>S255-13</f>
        <v>60.2898</v>
      </c>
      <c r="U255" s="22">
        <f t="shared" si="99"/>
        <v>53.2898</v>
      </c>
      <c r="V255" s="21" t="s">
        <v>829</v>
      </c>
      <c r="W255" s="23" t="s">
        <v>901</v>
      </c>
      <c r="X255" s="2" t="s">
        <v>410</v>
      </c>
      <c r="Y255">
        <f t="shared" si="87"/>
        <v>1</v>
      </c>
    </row>
    <row r="256" spans="1:25" x14ac:dyDescent="0.15">
      <c r="A256" s="21"/>
      <c r="B256" s="22" t="str">
        <f t="shared" si="98"/>
        <v>$</v>
      </c>
      <c r="C256" s="22" t="str">
        <f>IF(AND($D$14&gt;=T256,$D$14&lt;=(S256)),"MATCH",IF(AND($D$14&gt;=U256,$D$14&lt;T256),"REACH",IF(AND($D$14&gt;S256,$D$14&lt;(S256+10)),"SAFETY","")))</f>
        <v>MATCH</v>
      </c>
      <c r="D256" s="21" t="s">
        <v>417</v>
      </c>
      <c r="E256" s="23" t="s">
        <v>6</v>
      </c>
      <c r="F256" s="12">
        <v>0.57307692307692304</v>
      </c>
      <c r="G256" s="12">
        <v>0.6343333333333333</v>
      </c>
      <c r="H256" s="24">
        <v>12490</v>
      </c>
      <c r="I256" s="24" t="str">
        <f t="shared" si="86"/>
        <v>Mid</v>
      </c>
      <c r="J256" s="25" t="s">
        <v>764</v>
      </c>
      <c r="K256" s="25" t="s">
        <v>585</v>
      </c>
      <c r="L256" s="25" t="s">
        <v>585</v>
      </c>
      <c r="M256" s="21"/>
      <c r="N256" s="26">
        <v>0.11600000000000001</v>
      </c>
      <c r="O256" s="27">
        <v>4484</v>
      </c>
      <c r="P256" s="23">
        <v>3.4</v>
      </c>
      <c r="Q256" s="23">
        <v>960</v>
      </c>
      <c r="R256" s="21">
        <f t="shared" si="89"/>
        <v>20</v>
      </c>
      <c r="S256" s="21">
        <f t="shared" si="95"/>
        <v>70.275999999999996</v>
      </c>
      <c r="T256" s="22">
        <f>S256-13</f>
        <v>57.275999999999996</v>
      </c>
      <c r="U256" s="22">
        <f t="shared" si="99"/>
        <v>50.275999999999996</v>
      </c>
      <c r="V256" s="21" t="s">
        <v>829</v>
      </c>
      <c r="W256" s="23" t="s">
        <v>901</v>
      </c>
      <c r="X256" s="2" t="s">
        <v>417</v>
      </c>
      <c r="Y256">
        <f t="shared" si="87"/>
        <v>1</v>
      </c>
    </row>
    <row r="257" spans="1:25" x14ac:dyDescent="0.15">
      <c r="A257" s="21"/>
      <c r="B257" s="22" t="str">
        <f t="shared" si="98"/>
        <v>$</v>
      </c>
      <c r="C257" s="22" t="str">
        <f>IF(AND($D$14&gt;=T257,$D$14&lt;=(S257)),"MATCH",IF(AND($D$14&gt;=U257,$D$14&lt;T257),"REACH",IF(AND($D$14&gt;S257,$D$14&lt;(S257+10)),"SAFETY","")))</f>
        <v>REACH</v>
      </c>
      <c r="D257" s="21" t="s">
        <v>418</v>
      </c>
      <c r="E257" s="23" t="s">
        <v>171</v>
      </c>
      <c r="F257" s="12">
        <v>0.5725190839694656</v>
      </c>
      <c r="G257" s="12">
        <v>0.68400000000000005</v>
      </c>
      <c r="H257" s="24">
        <v>11985.75</v>
      </c>
      <c r="I257" s="24" t="str">
        <f t="shared" si="86"/>
        <v>Small</v>
      </c>
      <c r="J257" s="25" t="s">
        <v>765</v>
      </c>
      <c r="K257" s="25" t="s">
        <v>586</v>
      </c>
      <c r="L257" s="25" t="s">
        <v>585</v>
      </c>
      <c r="M257" s="21"/>
      <c r="N257" s="26">
        <v>0.186</v>
      </c>
      <c r="O257" s="27">
        <v>1394</v>
      </c>
      <c r="P257" s="23">
        <v>3.51</v>
      </c>
      <c r="Q257" s="23">
        <v>985</v>
      </c>
      <c r="R257" s="21">
        <f t="shared" si="89"/>
        <v>21</v>
      </c>
      <c r="S257" s="21">
        <f t="shared" si="95"/>
        <v>73.0398</v>
      </c>
      <c r="T257" s="22">
        <f>S257-13</f>
        <v>60.0398</v>
      </c>
      <c r="U257" s="22">
        <f t="shared" si="99"/>
        <v>53.0398</v>
      </c>
      <c r="V257" s="21" t="s">
        <v>829</v>
      </c>
      <c r="W257" s="23" t="s">
        <v>901</v>
      </c>
      <c r="X257" s="2" t="s">
        <v>418</v>
      </c>
      <c r="Y257">
        <f t="shared" si="87"/>
        <v>1</v>
      </c>
    </row>
    <row r="258" spans="1:25" x14ac:dyDescent="0.15">
      <c r="A258" s="21"/>
      <c r="B258" s="22" t="s">
        <v>941</v>
      </c>
      <c r="C258" s="22" t="str">
        <f>IF(AND($D$14&gt;=T258,$D$14&lt;=(S258)),"MATCH",IF(AND($D$14&gt;=U258,$D$14&lt;T258),"REACH",IF(AND($D$14&gt;S258,$D$14&lt;(S258+10)),"SAFETY","")))</f>
        <v>REACH</v>
      </c>
      <c r="D258" s="30" t="s">
        <v>419</v>
      </c>
      <c r="E258" s="23" t="s">
        <v>114</v>
      </c>
      <c r="F258" s="12">
        <v>0.56666666666666665</v>
      </c>
      <c r="G258" s="12">
        <v>0.71166666666666656</v>
      </c>
      <c r="H258" s="24">
        <v>14250.75</v>
      </c>
      <c r="I258" s="24" t="str">
        <f t="shared" si="86"/>
        <v>Small</v>
      </c>
      <c r="J258" s="25" t="s">
        <v>766</v>
      </c>
      <c r="K258" s="25" t="s">
        <v>585</v>
      </c>
      <c r="L258" s="25" t="s">
        <v>585</v>
      </c>
      <c r="M258" s="21"/>
      <c r="N258" s="26">
        <v>6.7000000000000004E-2</v>
      </c>
      <c r="O258" s="27">
        <v>1499</v>
      </c>
      <c r="P258" s="23">
        <v>3.39</v>
      </c>
      <c r="Q258" s="23">
        <v>1045</v>
      </c>
      <c r="R258" s="21">
        <f t="shared" si="89"/>
        <v>22</v>
      </c>
      <c r="S258" s="21">
        <f t="shared" si="95"/>
        <v>72.928600000000003</v>
      </c>
      <c r="T258" s="22">
        <f>S258-10</f>
        <v>62.928600000000003</v>
      </c>
      <c r="U258" s="22">
        <f t="shared" si="99"/>
        <v>52.928600000000003</v>
      </c>
      <c r="V258" s="21" t="s">
        <v>904</v>
      </c>
      <c r="W258" s="23" t="s">
        <v>901</v>
      </c>
      <c r="X258" s="2" t="s">
        <v>419</v>
      </c>
      <c r="Y258">
        <f t="shared" si="87"/>
        <v>1</v>
      </c>
    </row>
    <row r="259" spans="1:25" x14ac:dyDescent="0.15">
      <c r="A259" s="21"/>
      <c r="B259" s="22" t="s">
        <v>941</v>
      </c>
      <c r="C259" s="22" t="str">
        <f>IF(AND($D$14&gt;=T259,$D$14&lt;=(S259-5)),"MATCH",IF(AND($D$14&gt;=U259,$D$14&lt;T259),"REACH",IF(AND($D$14&gt;(S259-5),$D$14&lt;(S259+10)),"SAFETY","")))</f>
        <v>REACH</v>
      </c>
      <c r="D259" s="21" t="s">
        <v>259</v>
      </c>
      <c r="E259" s="23" t="s">
        <v>218</v>
      </c>
      <c r="F259" s="12">
        <v>0.56521739130434778</v>
      </c>
      <c r="G259" s="12">
        <v>0.64100000000000001</v>
      </c>
      <c r="H259" s="24">
        <v>18368.5</v>
      </c>
      <c r="I259" s="24" t="str">
        <f t="shared" si="86"/>
        <v>Small</v>
      </c>
      <c r="J259" s="25" t="s">
        <v>774</v>
      </c>
      <c r="K259" s="25" t="s">
        <v>586</v>
      </c>
      <c r="L259" s="25" t="s">
        <v>585</v>
      </c>
      <c r="M259" s="21"/>
      <c r="N259" s="26">
        <v>6.9000000000000006E-2</v>
      </c>
      <c r="O259" s="27">
        <v>1820</v>
      </c>
      <c r="P259" s="23">
        <v>3.44</v>
      </c>
      <c r="Q259" s="23">
        <v>1065</v>
      </c>
      <c r="R259" s="22">
        <f t="shared" ref="R259:R290" si="100">IF(Q259=1600,36,IF(Q259&gt;=1540,35,IF(Q259&gt;=1490,34,IF(Q259&gt;=1440,33,IF(Q259&gt;=1400,32,IF(Q259&gt;=1360,31,IF(Q259&gt;=1330,30,IF(Q259&gt;=1290,29,IF(Q259&gt;=1250,28,IF(Q259&gt;=1210,27,IF(Q259&gt;=1170,26,IF(Q259&gt;=1130,25,IF(Q259&gt;=1090,24,IF(Q259&gt;=1050,23,IF(Q259&gt;=1020,22,IF(Q259&gt;=980,21,IF(Q259&gt;=940,20,IF(Q259&gt;=900,19,IF(Q259&gt;=860,18,IF(Q259&gt;=820,17,IF(Q259&gt;=770,16,IF(Q259&gt;=720,15,IF(Q259&gt;=670,14,IF(Q259&gt;=620,13,IF(Q259&gt;=560,12,IF(Q259&gt;=510,11,""))))))))))))))))))))))))))</f>
        <v>23</v>
      </c>
      <c r="S259" s="21">
        <f t="shared" si="95"/>
        <v>74.942399999999992</v>
      </c>
      <c r="T259" s="22">
        <f>S259-13</f>
        <v>61.942399999999992</v>
      </c>
      <c r="U259" s="22">
        <f t="shared" si="99"/>
        <v>54.942399999999992</v>
      </c>
      <c r="V259" s="21" t="s">
        <v>829</v>
      </c>
      <c r="W259" s="23" t="s">
        <v>901</v>
      </c>
      <c r="X259" s="2" t="s">
        <v>259</v>
      </c>
      <c r="Y259">
        <f t="shared" si="87"/>
        <v>1</v>
      </c>
    </row>
    <row r="260" spans="1:25" x14ac:dyDescent="0.15">
      <c r="A260" s="21"/>
      <c r="B260" s="22" t="str">
        <f t="shared" ref="B260:B274" si="101">IF(L260=1,"$$$",IF(AND(H260&lt;=13500,H260&gt;9500),"$",IF(AND(H260&lt;=9500,H260&gt;7500),"$$",IF(H260&lt;=7500,"$$$",""))))</f>
        <v>$</v>
      </c>
      <c r="C260" s="22" t="str">
        <f>IF(AND($D$14&gt;=T260,$D$14&lt;=(S260)),"MATCH",IF(AND($D$14&gt;=U260,$D$14&lt;T260),"REACH",IF(AND($D$14&gt;S260,$D$14&lt;(S260+10)),"SAFETY","")))</f>
        <v/>
      </c>
      <c r="D260" s="30" t="s">
        <v>260</v>
      </c>
      <c r="E260" s="23" t="s">
        <v>253</v>
      </c>
      <c r="F260" s="12">
        <v>0.5636363636363636</v>
      </c>
      <c r="G260" s="12">
        <v>0.69066666666666665</v>
      </c>
      <c r="H260" s="24">
        <v>12117.25</v>
      </c>
      <c r="I260" s="24" t="str">
        <f t="shared" si="86"/>
        <v>Small</v>
      </c>
      <c r="J260" s="25" t="s">
        <v>881</v>
      </c>
      <c r="K260" s="25" t="s">
        <v>585</v>
      </c>
      <c r="L260" s="25" t="s">
        <v>585</v>
      </c>
      <c r="M260" s="21"/>
      <c r="N260" s="26">
        <v>0.14399999999999999</v>
      </c>
      <c r="O260" s="27">
        <v>1189</v>
      </c>
      <c r="P260" s="23">
        <v>3.54</v>
      </c>
      <c r="Q260" s="23">
        <v>1085</v>
      </c>
      <c r="R260" s="22">
        <f t="shared" si="100"/>
        <v>23</v>
      </c>
      <c r="S260" s="22">
        <f t="shared" si="95"/>
        <v>76.192399999999992</v>
      </c>
      <c r="T260" s="22">
        <f>S260-7</f>
        <v>69.192399999999992</v>
      </c>
      <c r="U260" s="22">
        <f>S260-15</f>
        <v>61.192399999999992</v>
      </c>
      <c r="V260" s="23" t="s">
        <v>902</v>
      </c>
      <c r="W260" s="23" t="s">
        <v>901</v>
      </c>
      <c r="X260" s="2" t="s">
        <v>260</v>
      </c>
      <c r="Y260">
        <f t="shared" si="87"/>
        <v>1</v>
      </c>
    </row>
    <row r="261" spans="1:25" x14ac:dyDescent="0.15">
      <c r="A261" s="21"/>
      <c r="B261" s="22" t="str">
        <f t="shared" si="101"/>
        <v/>
      </c>
      <c r="C261" s="22" t="str">
        <f>IF(AND($D$14&gt;=T261,$D$14&lt;=(S261)),"MATCH",IF(AND($D$14&gt;=U261,$D$14&lt;T261),"REACH",IF(AND($D$14&gt;S261,$D$14&lt;(S261+10)),"SAFETY","")))</f>
        <v/>
      </c>
      <c r="D261" s="21" t="s">
        <v>261</v>
      </c>
      <c r="E261" s="23" t="s">
        <v>167</v>
      </c>
      <c r="F261" s="12">
        <v>0.56338028169014087</v>
      </c>
      <c r="G261" s="12">
        <v>0.75266666666666671</v>
      </c>
      <c r="H261" s="24">
        <v>19305.5</v>
      </c>
      <c r="I261" s="24" t="str">
        <f t="shared" si="86"/>
        <v>Small</v>
      </c>
      <c r="J261" s="25" t="s">
        <v>882</v>
      </c>
      <c r="K261" s="25" t="s">
        <v>585</v>
      </c>
      <c r="L261" s="25" t="s">
        <v>585</v>
      </c>
      <c r="M261" s="21"/>
      <c r="N261" s="26">
        <v>4.5999999999999999E-2</v>
      </c>
      <c r="O261" s="27">
        <v>2757</v>
      </c>
      <c r="P261" s="23">
        <v>3.71</v>
      </c>
      <c r="Q261" s="23">
        <v>1055</v>
      </c>
      <c r="R261" s="21">
        <f t="shared" si="100"/>
        <v>23</v>
      </c>
      <c r="S261" s="21">
        <f t="shared" si="95"/>
        <v>78.317399999999992</v>
      </c>
      <c r="T261" s="22">
        <f>S261-10</f>
        <v>68.317399999999992</v>
      </c>
      <c r="U261" s="22">
        <f>S261-20</f>
        <v>58.317399999999992</v>
      </c>
      <c r="V261" s="21" t="s">
        <v>904</v>
      </c>
      <c r="W261" s="23" t="s">
        <v>901</v>
      </c>
      <c r="X261" s="2" t="s">
        <v>261</v>
      </c>
      <c r="Y261">
        <f t="shared" si="87"/>
        <v>1</v>
      </c>
    </row>
    <row r="262" spans="1:25" x14ac:dyDescent="0.15">
      <c r="A262" s="21"/>
      <c r="B262" s="22" t="str">
        <f t="shared" si="101"/>
        <v/>
      </c>
      <c r="C262" s="22" t="str">
        <f>IF(AND($D$14&gt;=T262,$D$14&lt;=(S262)),"MATCH",IF(AND($D$14&gt;=U262,$D$14&lt;T262),"REACH",IF(AND($D$14&gt;S262,$D$14&lt;(S262+10)),"SAFETY","")))</f>
        <v>REACH</v>
      </c>
      <c r="D262" s="21" t="s">
        <v>262</v>
      </c>
      <c r="E262" s="23" t="s">
        <v>167</v>
      </c>
      <c r="F262" s="12">
        <v>0.55629139072847678</v>
      </c>
      <c r="G262" s="12">
        <v>0.7406666666666667</v>
      </c>
      <c r="H262" s="24">
        <v>16405</v>
      </c>
      <c r="I262" s="24" t="str">
        <f t="shared" si="86"/>
        <v>Mid</v>
      </c>
      <c r="J262" s="25" t="s">
        <v>883</v>
      </c>
      <c r="K262" s="25" t="s">
        <v>586</v>
      </c>
      <c r="L262" s="25" t="s">
        <v>585</v>
      </c>
      <c r="M262" s="21"/>
      <c r="N262" s="26">
        <v>7.2999999999999995E-2</v>
      </c>
      <c r="O262" s="27">
        <v>5542</v>
      </c>
      <c r="P262" s="23">
        <v>3.64</v>
      </c>
      <c r="Q262" s="23">
        <v>1025</v>
      </c>
      <c r="R262" s="21">
        <f t="shared" si="100"/>
        <v>22</v>
      </c>
      <c r="S262" s="21">
        <f t="shared" si="95"/>
        <v>76.053600000000003</v>
      </c>
      <c r="T262" s="22">
        <f>S262-10</f>
        <v>66.053600000000003</v>
      </c>
      <c r="U262" s="22">
        <f>S262-20</f>
        <v>56.053600000000003</v>
      </c>
      <c r="V262" s="21" t="s">
        <v>904</v>
      </c>
      <c r="W262" s="23" t="s">
        <v>901</v>
      </c>
      <c r="X262" s="2" t="s">
        <v>262</v>
      </c>
      <c r="Y262">
        <f t="shared" si="87"/>
        <v>1</v>
      </c>
    </row>
    <row r="263" spans="1:25" x14ac:dyDescent="0.15">
      <c r="A263" s="21"/>
      <c r="B263" s="22" t="str">
        <f t="shared" si="101"/>
        <v/>
      </c>
      <c r="C263" s="22" t="str">
        <f>IF(AND($D$14&gt;=T263,$D$14&lt;=(S263)),"MATCH",IF(AND($D$14&gt;=U263,$D$14&lt;T263),"REACH",IF(AND($D$14&gt;S263,$D$14&lt;(S263+10)),"SAFETY","")))</f>
        <v>REACH</v>
      </c>
      <c r="D263" s="21" t="s">
        <v>426</v>
      </c>
      <c r="E263" s="23" t="s">
        <v>167</v>
      </c>
      <c r="F263" s="12">
        <v>0.55555555555555558</v>
      </c>
      <c r="G263" s="12">
        <v>0.7413333333333334</v>
      </c>
      <c r="H263" s="24">
        <v>13511</v>
      </c>
      <c r="I263" s="24" t="str">
        <f t="shared" si="86"/>
        <v>Small</v>
      </c>
      <c r="J263" s="25" t="s">
        <v>884</v>
      </c>
      <c r="K263" s="25" t="s">
        <v>585</v>
      </c>
      <c r="L263" s="25" t="s">
        <v>585</v>
      </c>
      <c r="M263" s="21"/>
      <c r="N263" s="26">
        <v>9.2999999999999999E-2</v>
      </c>
      <c r="O263" s="27">
        <v>1654</v>
      </c>
      <c r="P263" s="23">
        <v>3.51</v>
      </c>
      <c r="Q263" s="23">
        <v>968</v>
      </c>
      <c r="R263" s="21">
        <f t="shared" si="100"/>
        <v>20</v>
      </c>
      <c r="S263" s="21">
        <f t="shared" si="95"/>
        <v>71.650999999999996</v>
      </c>
      <c r="T263" s="22">
        <f>S263-13</f>
        <v>58.650999999999996</v>
      </c>
      <c r="U263" s="22">
        <f>S263-20</f>
        <v>51.650999999999996</v>
      </c>
      <c r="V263" s="21" t="s">
        <v>829</v>
      </c>
      <c r="W263" s="23" t="s">
        <v>901</v>
      </c>
      <c r="X263" s="2" t="s">
        <v>426</v>
      </c>
      <c r="Y263">
        <f t="shared" si="87"/>
        <v>1</v>
      </c>
    </row>
    <row r="264" spans="1:25" x14ac:dyDescent="0.15">
      <c r="A264" s="21"/>
      <c r="B264" s="22" t="str">
        <f t="shared" si="101"/>
        <v/>
      </c>
      <c r="C264" s="22" t="str">
        <f>IF(AND($D$14&gt;=T264,$D$14&lt;=(S264-5)),"MATCH",IF(AND($D$14&gt;=U264,$D$14&lt;T264),"REACH",IF(AND($D$14&gt;(S264-5),$D$14&lt;(S264+10)),"SAFETY","")))</f>
        <v>MATCH</v>
      </c>
      <c r="D264" s="21" t="s">
        <v>427</v>
      </c>
      <c r="E264" s="23" t="s">
        <v>167</v>
      </c>
      <c r="F264" s="12">
        <v>0.55263157894736847</v>
      </c>
      <c r="G264" s="12">
        <v>0.64566666666666672</v>
      </c>
      <c r="H264" s="24">
        <v>17781.5</v>
      </c>
      <c r="I264" s="24" t="str">
        <f t="shared" si="86"/>
        <v>Small</v>
      </c>
      <c r="J264" s="25" t="s">
        <v>880</v>
      </c>
      <c r="K264" s="25" t="s">
        <v>585</v>
      </c>
      <c r="L264" s="25" t="s">
        <v>585</v>
      </c>
      <c r="M264" s="21"/>
      <c r="N264" s="26">
        <v>4.5999999999999999E-2</v>
      </c>
      <c r="O264" s="27">
        <v>2158</v>
      </c>
      <c r="P264" s="23">
        <v>3.21</v>
      </c>
      <c r="Q264" s="23">
        <v>940</v>
      </c>
      <c r="R264" s="22">
        <f t="shared" si="100"/>
        <v>20</v>
      </c>
      <c r="S264" s="21">
        <f t="shared" si="95"/>
        <v>67.900999999999996</v>
      </c>
      <c r="T264" s="22">
        <f>S264-13</f>
        <v>54.900999999999996</v>
      </c>
      <c r="U264" s="22">
        <f t="shared" ref="U264:U265" si="102">S264-20</f>
        <v>47.900999999999996</v>
      </c>
      <c r="V264" s="21" t="s">
        <v>829</v>
      </c>
      <c r="W264" s="23" t="s">
        <v>901</v>
      </c>
      <c r="X264" s="2" t="s">
        <v>427</v>
      </c>
      <c r="Y264">
        <f t="shared" si="87"/>
        <v>1</v>
      </c>
    </row>
    <row r="265" spans="1:25" x14ac:dyDescent="0.15">
      <c r="A265" s="21"/>
      <c r="B265" s="22" t="str">
        <f t="shared" si="101"/>
        <v>$</v>
      </c>
      <c r="C265" s="22" t="str">
        <f>IF(AND($D$14&gt;=T265,$D$14&lt;=(S265-5)),"MATCH",IF(AND($D$14&gt;=U265,$D$14&lt;T265),"REACH",IF(AND($D$14&gt;(S265-5),$D$14&lt;(S265+10)),"SAFETY","")))</f>
        <v>REACH</v>
      </c>
      <c r="D265" s="21" t="s">
        <v>257</v>
      </c>
      <c r="E265" s="23" t="s">
        <v>258</v>
      </c>
      <c r="F265" s="12">
        <v>0.55263157894736847</v>
      </c>
      <c r="G265" s="12">
        <v>0.62333333333333341</v>
      </c>
      <c r="H265" s="24">
        <v>12553.25</v>
      </c>
      <c r="I265" s="24" t="str">
        <f t="shared" si="86"/>
        <v>Small</v>
      </c>
      <c r="J265" s="25" t="s">
        <v>695</v>
      </c>
      <c r="K265" s="25" t="s">
        <v>585</v>
      </c>
      <c r="L265" s="25" t="s">
        <v>585</v>
      </c>
      <c r="M265" s="21"/>
      <c r="N265" s="26">
        <v>0.26200000000000001</v>
      </c>
      <c r="O265" s="27">
        <v>1188</v>
      </c>
      <c r="P265" s="23">
        <v>3.45</v>
      </c>
      <c r="Q265" s="23">
        <v>990</v>
      </c>
      <c r="R265" s="22">
        <f t="shared" si="100"/>
        <v>21</v>
      </c>
      <c r="S265" s="21">
        <f t="shared" si="95"/>
        <v>72.2898</v>
      </c>
      <c r="T265" s="22">
        <f>S265-10</f>
        <v>62.2898</v>
      </c>
      <c r="U265" s="22">
        <f t="shared" si="102"/>
        <v>52.2898</v>
      </c>
      <c r="V265" s="21" t="s">
        <v>904</v>
      </c>
      <c r="W265" s="23" t="s">
        <v>901</v>
      </c>
      <c r="X265" s="2" t="s">
        <v>257</v>
      </c>
      <c r="Y265">
        <f t="shared" si="87"/>
        <v>1</v>
      </c>
    </row>
    <row r="266" spans="1:25" x14ac:dyDescent="0.15">
      <c r="A266" s="21"/>
      <c r="B266" s="22" t="str">
        <f t="shared" si="101"/>
        <v/>
      </c>
      <c r="C266" s="22" t="str">
        <f>IF(AND($D$14&gt;=T266,$D$14&lt;=(S266)),"MATCH",IF(AND($D$14&gt;=U266,$D$14&lt;T266),"REACH",IF(AND($D$14&gt;S266,$D$14&lt;(S266+10)),"SAFETY","")))</f>
        <v>REACH</v>
      </c>
      <c r="D266" s="21" t="s">
        <v>97</v>
      </c>
      <c r="E266" s="23" t="s">
        <v>28</v>
      </c>
      <c r="F266" s="12">
        <v>0.55217391304347829</v>
      </c>
      <c r="G266" s="12">
        <v>0.59699999999999998</v>
      </c>
      <c r="H266" s="24">
        <v>25578.5</v>
      </c>
      <c r="I266" s="24" t="str">
        <f t="shared" si="86"/>
        <v>Mid</v>
      </c>
      <c r="J266" s="25" t="s">
        <v>696</v>
      </c>
      <c r="K266" s="25" t="s">
        <v>586</v>
      </c>
      <c r="L266" s="25" t="s">
        <v>585</v>
      </c>
      <c r="M266" s="21"/>
      <c r="N266" s="26">
        <v>0.193</v>
      </c>
      <c r="O266" s="27">
        <v>6818</v>
      </c>
      <c r="P266" s="23">
        <v>3.51</v>
      </c>
      <c r="Q266" s="23">
        <v>1060</v>
      </c>
      <c r="R266" s="21">
        <f t="shared" si="100"/>
        <v>23</v>
      </c>
      <c r="S266" s="21">
        <f t="shared" si="95"/>
        <v>75.817399999999992</v>
      </c>
      <c r="T266" s="22">
        <f>S266-10</f>
        <v>65.817399999999992</v>
      </c>
      <c r="U266" s="22">
        <f>S266-20</f>
        <v>55.817399999999992</v>
      </c>
      <c r="V266" s="21" t="s">
        <v>904</v>
      </c>
      <c r="W266" s="23" t="s">
        <v>901</v>
      </c>
      <c r="X266" s="2" t="s">
        <v>97</v>
      </c>
      <c r="Y266">
        <f t="shared" si="87"/>
        <v>1</v>
      </c>
    </row>
    <row r="267" spans="1:25" x14ac:dyDescent="0.15">
      <c r="A267" s="21"/>
      <c r="B267" s="22" t="str">
        <f t="shared" si="101"/>
        <v/>
      </c>
      <c r="C267" s="22" t="str">
        <f>IF(AND($D$14&gt;=T267,$D$14&lt;=(S267)),"MATCH",IF(AND($D$14&gt;=U267,$D$14&lt;T267),"REACH",IF(AND($D$14&gt;S267,$D$14&lt;(S267+10)),"SAFETY","")))</f>
        <v>REACH</v>
      </c>
      <c r="D267" s="21" t="s">
        <v>98</v>
      </c>
      <c r="E267" s="23" t="s">
        <v>46</v>
      </c>
      <c r="F267" s="12">
        <v>0.55172413793103448</v>
      </c>
      <c r="G267" s="12">
        <v>0.67499999999999993</v>
      </c>
      <c r="H267" s="24">
        <v>16406</v>
      </c>
      <c r="I267" s="24" t="str">
        <f t="shared" si="86"/>
        <v>Small</v>
      </c>
      <c r="J267" s="25" t="s">
        <v>697</v>
      </c>
      <c r="K267" s="25" t="s">
        <v>585</v>
      </c>
      <c r="L267" s="25" t="s">
        <v>585</v>
      </c>
      <c r="M267" s="21"/>
      <c r="N267" s="26">
        <v>0.126</v>
      </c>
      <c r="O267" s="27">
        <v>1896</v>
      </c>
      <c r="P267" s="23">
        <v>3.45</v>
      </c>
      <c r="Q267" s="23">
        <v>1005</v>
      </c>
      <c r="R267" s="21">
        <f t="shared" si="100"/>
        <v>21</v>
      </c>
      <c r="S267" s="21">
        <f t="shared" si="95"/>
        <v>72.2898</v>
      </c>
      <c r="T267" s="22">
        <f>S267-10</f>
        <v>62.2898</v>
      </c>
      <c r="U267" s="22">
        <f>S267-20</f>
        <v>52.2898</v>
      </c>
      <c r="V267" s="21" t="s">
        <v>904</v>
      </c>
      <c r="W267" s="23" t="s">
        <v>901</v>
      </c>
      <c r="X267" s="2" t="s">
        <v>98</v>
      </c>
      <c r="Y267">
        <f t="shared" si="87"/>
        <v>1</v>
      </c>
    </row>
    <row r="268" spans="1:25" x14ac:dyDescent="0.15">
      <c r="A268" s="21"/>
      <c r="B268" s="22" t="str">
        <f t="shared" si="101"/>
        <v/>
      </c>
      <c r="C268" s="22" t="str">
        <f>IF(AND($D$14&gt;=T268,$D$14&lt;=(S268-5)),"MATCH",IF(AND($D$14&gt;=U268,$D$14&lt;T268),"REACH",IF(AND($D$14&gt;(S268-5),$D$14&lt;(S268+10)),"SAFETY","")))</f>
        <v>MATCH</v>
      </c>
      <c r="D268" s="21" t="s">
        <v>263</v>
      </c>
      <c r="E268" s="23" t="s">
        <v>6</v>
      </c>
      <c r="F268" s="12">
        <v>0.54966887417218546</v>
      </c>
      <c r="G268" s="12">
        <v>0.65666666666666673</v>
      </c>
      <c r="H268" s="24">
        <v>20737.25</v>
      </c>
      <c r="I268" s="24" t="str">
        <f t="shared" si="86"/>
        <v>Mid</v>
      </c>
      <c r="J268" s="25" t="s">
        <v>698</v>
      </c>
      <c r="K268" s="25" t="s">
        <v>585</v>
      </c>
      <c r="L268" s="25" t="s">
        <v>585</v>
      </c>
      <c r="M268" s="21"/>
      <c r="N268" s="26">
        <v>0.28000000000000003</v>
      </c>
      <c r="O268" s="27">
        <v>4807</v>
      </c>
      <c r="P268" s="23">
        <v>3.13</v>
      </c>
      <c r="Q268" s="23">
        <v>965</v>
      </c>
      <c r="R268" s="22">
        <f t="shared" si="100"/>
        <v>20</v>
      </c>
      <c r="S268" s="21">
        <f t="shared" si="95"/>
        <v>66.900999999999996</v>
      </c>
      <c r="T268" s="22">
        <f>S268-13</f>
        <v>53.900999999999996</v>
      </c>
      <c r="U268" s="22">
        <f t="shared" ref="U268:U270" si="103">S268-20</f>
        <v>46.900999999999996</v>
      </c>
      <c r="V268" s="21" t="s">
        <v>829</v>
      </c>
      <c r="W268" s="23" t="s">
        <v>901</v>
      </c>
      <c r="X268" s="2" t="s">
        <v>263</v>
      </c>
      <c r="Y268">
        <f t="shared" si="87"/>
        <v>1</v>
      </c>
    </row>
    <row r="269" spans="1:25" x14ac:dyDescent="0.15">
      <c r="A269" s="21"/>
      <c r="B269" s="22" t="str">
        <f t="shared" si="101"/>
        <v/>
      </c>
      <c r="C269" s="22" t="str">
        <f>IF(AND($D$14&gt;=T269,$D$14&lt;=(S269-5)),"MATCH",IF(AND($D$14&gt;=U269,$D$14&lt;T269),"REACH",IF(AND($D$14&gt;(S269-5),$D$14&lt;(S269+10)),"SAFETY","")))</f>
        <v>MATCH</v>
      </c>
      <c r="D269" s="30" t="s">
        <v>264</v>
      </c>
      <c r="E269" s="23" t="s">
        <v>71</v>
      </c>
      <c r="F269" s="12">
        <v>0.54794520547945202</v>
      </c>
      <c r="G269" s="12">
        <v>0.66066666666666662</v>
      </c>
      <c r="H269" s="24">
        <v>19966</v>
      </c>
      <c r="I269" s="24" t="str">
        <f t="shared" si="86"/>
        <v>Small</v>
      </c>
      <c r="J269" s="25" t="s">
        <v>699</v>
      </c>
      <c r="K269" s="25" t="s">
        <v>586</v>
      </c>
      <c r="L269" s="25" t="s">
        <v>585</v>
      </c>
      <c r="M269" s="21"/>
      <c r="N269" s="26">
        <v>9.9000000000000005E-2</v>
      </c>
      <c r="O269" s="27">
        <v>2218</v>
      </c>
      <c r="P269" s="23" t="s">
        <v>644</v>
      </c>
      <c r="Q269" s="23" t="e">
        <v>#VALUE!</v>
      </c>
      <c r="R269" s="22" t="e">
        <f t="shared" si="100"/>
        <v>#VALUE!</v>
      </c>
      <c r="S269" s="21">
        <v>70</v>
      </c>
      <c r="T269" s="22">
        <f>S269-13</f>
        <v>57</v>
      </c>
      <c r="U269" s="22">
        <f t="shared" si="103"/>
        <v>50</v>
      </c>
      <c r="V269" s="21" t="s">
        <v>829</v>
      </c>
      <c r="W269" s="23" t="s">
        <v>901</v>
      </c>
      <c r="X269" s="2" t="s">
        <v>264</v>
      </c>
      <c r="Y269">
        <f t="shared" si="87"/>
        <v>1</v>
      </c>
    </row>
    <row r="270" spans="1:25" x14ac:dyDescent="0.15">
      <c r="A270" s="21"/>
      <c r="B270" s="22" t="str">
        <f t="shared" si="101"/>
        <v>$</v>
      </c>
      <c r="C270" s="22" t="str">
        <f>IF(AND($D$14&gt;=T270,$D$14&lt;=(S270-5)),"MATCH",IF(AND($D$14&gt;=U270,$D$14&lt;T270),"REACH",IF(AND($D$14&gt;(S270-5),$D$14&lt;(S270+10)),"SAFETY","")))</f>
        <v>REACH</v>
      </c>
      <c r="D270" s="21" t="s">
        <v>265</v>
      </c>
      <c r="E270" s="23" t="s">
        <v>118</v>
      </c>
      <c r="F270" s="12">
        <v>0.54761904761904767</v>
      </c>
      <c r="G270" s="12">
        <v>0.62233333333333329</v>
      </c>
      <c r="H270" s="24">
        <v>11840.5</v>
      </c>
      <c r="I270" s="24" t="str">
        <f t="shared" si="86"/>
        <v>Small</v>
      </c>
      <c r="J270" s="25" t="s">
        <v>700</v>
      </c>
      <c r="K270" s="25" t="s">
        <v>585</v>
      </c>
      <c r="L270" s="25" t="s">
        <v>585</v>
      </c>
      <c r="M270" s="21"/>
      <c r="N270" s="26">
        <v>0.11</v>
      </c>
      <c r="O270" s="27">
        <v>1241</v>
      </c>
      <c r="P270" s="23">
        <v>3.45</v>
      </c>
      <c r="Q270" s="23">
        <v>1005</v>
      </c>
      <c r="R270" s="22">
        <f t="shared" si="100"/>
        <v>21</v>
      </c>
      <c r="S270" s="21">
        <f>(P270*12.5)+(R270*1.3888)</f>
        <v>72.2898</v>
      </c>
      <c r="T270" s="22">
        <f>S270-13</f>
        <v>59.2898</v>
      </c>
      <c r="U270" s="22">
        <f t="shared" si="103"/>
        <v>52.2898</v>
      </c>
      <c r="V270" s="21" t="s">
        <v>75</v>
      </c>
      <c r="W270" s="23" t="s">
        <v>901</v>
      </c>
      <c r="X270" s="2" t="s">
        <v>265</v>
      </c>
      <c r="Y270">
        <f t="shared" si="87"/>
        <v>1</v>
      </c>
    </row>
    <row r="271" spans="1:25" x14ac:dyDescent="0.15">
      <c r="A271" s="21"/>
      <c r="B271" s="22" t="str">
        <f t="shared" si="101"/>
        <v>$</v>
      </c>
      <c r="C271" s="22" t="str">
        <f>IF(AND($D$14&gt;=T271,$D$14&lt;=(S271-5)),"MATCH",IF(AND($D$14&gt;=U271,$D$14&lt;T271),"REACH",IF(AND($D$14&gt;(S271-5),$D$14&lt;(S271+10)),"SAFETY","")))</f>
        <v>REACH</v>
      </c>
      <c r="D271" s="21" t="s">
        <v>266</v>
      </c>
      <c r="E271" s="23" t="s">
        <v>8</v>
      </c>
      <c r="F271" s="12">
        <v>0.54761904761904767</v>
      </c>
      <c r="G271" s="12">
        <v>0.59866666666666657</v>
      </c>
      <c r="H271" s="24">
        <v>11314.25</v>
      </c>
      <c r="I271" s="24" t="str">
        <f t="shared" si="86"/>
        <v>Small</v>
      </c>
      <c r="J271" s="25" t="s">
        <v>701</v>
      </c>
      <c r="K271" s="25" t="s">
        <v>586</v>
      </c>
      <c r="L271" s="25" t="s">
        <v>585</v>
      </c>
      <c r="M271" s="21"/>
      <c r="N271" s="26">
        <v>0.11</v>
      </c>
      <c r="O271" s="27">
        <v>921</v>
      </c>
      <c r="P271" s="23">
        <v>3.33</v>
      </c>
      <c r="Q271" s="23"/>
      <c r="R271" s="22" t="str">
        <f t="shared" si="100"/>
        <v/>
      </c>
      <c r="S271" s="21">
        <v>70</v>
      </c>
      <c r="T271" s="22">
        <f>S271-10</f>
        <v>60</v>
      </c>
      <c r="U271" s="22">
        <f>S271-20</f>
        <v>50</v>
      </c>
      <c r="V271" s="21" t="s">
        <v>904</v>
      </c>
      <c r="W271" s="23" t="s">
        <v>901</v>
      </c>
      <c r="X271" s="2" t="s">
        <v>266</v>
      </c>
      <c r="Y271">
        <f t="shared" si="87"/>
        <v>1</v>
      </c>
    </row>
    <row r="272" spans="1:25" x14ac:dyDescent="0.15">
      <c r="A272" s="21"/>
      <c r="B272" s="22" t="str">
        <f t="shared" si="101"/>
        <v/>
      </c>
      <c r="C272" s="22" t="str">
        <f>IF(AND($D$14&gt;=T272,$D$14&lt;=(S272)),"MATCH",IF(AND($D$14&gt;=U272,$D$14&lt;T272),"REACH",IF(AND($D$14&gt;S272,$D$14&lt;(S272+10)),"SAFETY","")))</f>
        <v>REACH</v>
      </c>
      <c r="D272" s="21" t="s">
        <v>267</v>
      </c>
      <c r="E272" s="23" t="s">
        <v>28</v>
      </c>
      <c r="F272" s="12">
        <v>0.54411764705882348</v>
      </c>
      <c r="G272" s="12">
        <v>0.64433333333333342</v>
      </c>
      <c r="H272" s="24">
        <v>19575</v>
      </c>
      <c r="I272" s="24" t="str">
        <f t="shared" si="86"/>
        <v>Large</v>
      </c>
      <c r="J272" s="25" t="s">
        <v>702</v>
      </c>
      <c r="K272" s="25" t="s">
        <v>585</v>
      </c>
      <c r="L272" s="25" t="s">
        <v>585</v>
      </c>
      <c r="M272" s="21"/>
      <c r="N272" s="26">
        <v>0.112</v>
      </c>
      <c r="O272" s="27">
        <v>12738</v>
      </c>
      <c r="P272" s="23" t="s">
        <v>644</v>
      </c>
      <c r="Q272" s="23">
        <v>1115</v>
      </c>
      <c r="R272" s="22">
        <f t="shared" si="100"/>
        <v>24</v>
      </c>
      <c r="S272" s="22">
        <v>75</v>
      </c>
      <c r="T272" s="22">
        <f>S272-10</f>
        <v>65</v>
      </c>
      <c r="U272" s="22">
        <f>S272-20</f>
        <v>55</v>
      </c>
      <c r="V272" s="22" t="s">
        <v>904</v>
      </c>
      <c r="W272" s="23" t="s">
        <v>901</v>
      </c>
      <c r="X272" s="2" t="s">
        <v>267</v>
      </c>
      <c r="Y272">
        <f t="shared" si="87"/>
        <v>1</v>
      </c>
    </row>
    <row r="273" spans="1:25" x14ac:dyDescent="0.15">
      <c r="A273" s="21"/>
      <c r="B273" s="22" t="str">
        <f t="shared" si="101"/>
        <v/>
      </c>
      <c r="C273" s="22" t="str">
        <f>IF(AND($D$14&gt;=T273,$D$14&lt;=(S273)),"MATCH",IF(AND($D$14&gt;=U273,$D$14&lt;T273),"REACH",IF(AND($D$14&gt;S273,$D$14&lt;(S273+10)),"SAFETY","")))</f>
        <v>REACH</v>
      </c>
      <c r="D273" s="21" t="s">
        <v>268</v>
      </c>
      <c r="E273" s="23" t="s">
        <v>28</v>
      </c>
      <c r="F273" s="12">
        <v>0.53939393939393943</v>
      </c>
      <c r="G273" s="12">
        <v>0.66133333333333333</v>
      </c>
      <c r="H273" s="24">
        <v>19102.25</v>
      </c>
      <c r="I273" s="24" t="str">
        <f t="shared" si="86"/>
        <v>Small</v>
      </c>
      <c r="J273" s="25" t="s">
        <v>703</v>
      </c>
      <c r="K273" s="25" t="s">
        <v>585</v>
      </c>
      <c r="L273" s="25" t="s">
        <v>585</v>
      </c>
      <c r="M273" s="21"/>
      <c r="N273" s="26">
        <v>0.14199999999999999</v>
      </c>
      <c r="O273" s="27">
        <v>1795</v>
      </c>
      <c r="P273" s="23">
        <v>3.6</v>
      </c>
      <c r="Q273" s="23">
        <v>1065</v>
      </c>
      <c r="R273" s="21">
        <f t="shared" si="100"/>
        <v>23</v>
      </c>
      <c r="S273" s="21">
        <f t="shared" ref="S273:S293" si="104">(P273*12.5)+(R273*1.3888)</f>
        <v>76.942399999999992</v>
      </c>
      <c r="T273" s="22">
        <f>S273-10</f>
        <v>66.942399999999992</v>
      </c>
      <c r="U273" s="22">
        <f>S273-20</f>
        <v>56.942399999999992</v>
      </c>
      <c r="V273" s="21" t="s">
        <v>904</v>
      </c>
      <c r="W273" s="23" t="s">
        <v>901</v>
      </c>
      <c r="X273" s="2" t="s">
        <v>268</v>
      </c>
      <c r="Y273">
        <f t="shared" si="87"/>
        <v>1</v>
      </c>
    </row>
    <row r="274" spans="1:25" x14ac:dyDescent="0.15">
      <c r="A274" s="21"/>
      <c r="B274" s="22" t="str">
        <f t="shared" si="101"/>
        <v/>
      </c>
      <c r="C274" s="22" t="str">
        <f>IF(AND($D$14&gt;=T274,$D$14&lt;=(S274-5)),"MATCH",IF(AND($D$14&gt;=U274,$D$14&lt;T274),"REACH",IF(AND($D$14&gt;(S274-5),$D$14&lt;(S274+10)),"SAFETY","")))</f>
        <v>MATCH</v>
      </c>
      <c r="D274" s="30" t="s">
        <v>270</v>
      </c>
      <c r="E274" s="23" t="s">
        <v>64</v>
      </c>
      <c r="F274" s="12">
        <v>0.53733766233766234</v>
      </c>
      <c r="G274" s="12">
        <v>0.55599999999999994</v>
      </c>
      <c r="H274" s="24">
        <v>26729.5</v>
      </c>
      <c r="I274" s="24" t="str">
        <f t="shared" si="86"/>
        <v>Small</v>
      </c>
      <c r="J274" s="25" t="s">
        <v>704</v>
      </c>
      <c r="K274" s="25" t="s">
        <v>585</v>
      </c>
      <c r="L274" s="25" t="s">
        <v>585</v>
      </c>
      <c r="M274" s="21" t="s">
        <v>790</v>
      </c>
      <c r="N274" s="26">
        <v>0.96099999999999997</v>
      </c>
      <c r="O274" s="27">
        <v>2339</v>
      </c>
      <c r="P274" s="23">
        <v>3.24</v>
      </c>
      <c r="Q274" s="23">
        <v>950</v>
      </c>
      <c r="R274" s="22">
        <f t="shared" si="100"/>
        <v>20</v>
      </c>
      <c r="S274" s="21">
        <f t="shared" si="104"/>
        <v>68.275999999999996</v>
      </c>
      <c r="T274" s="22">
        <f>S274-13</f>
        <v>55.275999999999996</v>
      </c>
      <c r="U274" s="22">
        <f>S274-20</f>
        <v>48.275999999999996</v>
      </c>
      <c r="V274" s="21" t="s">
        <v>829</v>
      </c>
      <c r="W274" s="23" t="s">
        <v>901</v>
      </c>
      <c r="X274" s="2" t="s">
        <v>270</v>
      </c>
      <c r="Y274">
        <f t="shared" si="87"/>
        <v>1</v>
      </c>
    </row>
    <row r="275" spans="1:25" x14ac:dyDescent="0.15">
      <c r="A275" s="21"/>
      <c r="B275" s="22" t="s">
        <v>941</v>
      </c>
      <c r="C275" s="22" t="str">
        <f>IF(AND($D$14&gt;=T275,$D$14&lt;=(S275)),"MATCH",IF(AND($D$14&gt;=U275,$D$14&lt;T275),"REACH",IF(AND($D$14&gt;S275,$D$14&lt;(S275+10)),"SAFETY","")))</f>
        <v/>
      </c>
      <c r="D275" s="21" t="s">
        <v>271</v>
      </c>
      <c r="E275" s="23" t="s">
        <v>253</v>
      </c>
      <c r="F275" s="12">
        <v>0.53333333333333333</v>
      </c>
      <c r="G275" s="12">
        <v>0.69233333333333336</v>
      </c>
      <c r="H275" s="24">
        <v>15237.5</v>
      </c>
      <c r="I275" s="24" t="str">
        <f t="shared" si="86"/>
        <v>Small</v>
      </c>
      <c r="J275" s="25" t="s">
        <v>712</v>
      </c>
      <c r="K275" s="25" t="s">
        <v>585</v>
      </c>
      <c r="L275" s="25" t="s">
        <v>585</v>
      </c>
      <c r="M275" s="21"/>
      <c r="N275" s="26">
        <v>4.9000000000000002E-2</v>
      </c>
      <c r="O275" s="27">
        <v>1331</v>
      </c>
      <c r="P275" s="23">
        <v>3.64</v>
      </c>
      <c r="Q275" s="23">
        <v>1085</v>
      </c>
      <c r="R275" s="21">
        <f t="shared" si="100"/>
        <v>23</v>
      </c>
      <c r="S275" s="21">
        <f t="shared" si="104"/>
        <v>77.442399999999992</v>
      </c>
      <c r="T275" s="22">
        <f>S275-10</f>
        <v>67.442399999999992</v>
      </c>
      <c r="U275" s="22">
        <f>S275-20</f>
        <v>57.442399999999992</v>
      </c>
      <c r="V275" s="21" t="s">
        <v>904</v>
      </c>
      <c r="W275" s="23" t="s">
        <v>901</v>
      </c>
      <c r="X275" s="2" t="s">
        <v>271</v>
      </c>
      <c r="Y275">
        <f t="shared" si="87"/>
        <v>1</v>
      </c>
    </row>
    <row r="276" spans="1:25" x14ac:dyDescent="0.15">
      <c r="A276" s="21"/>
      <c r="B276" s="22" t="str">
        <f t="shared" ref="B276:B284" si="105">IF(L276=1,"$$$",IF(AND(H276&lt;=13500,H276&gt;9500),"$",IF(AND(H276&lt;=9500,H276&gt;7500),"$$",IF(H276&lt;=7500,"$$$",""))))</f>
        <v/>
      </c>
      <c r="C276" s="22" t="str">
        <f>IF(AND($D$14&gt;=T276,$D$14&lt;=(S276-5)),"MATCH",IF(AND($D$14&gt;=U276,$D$14&lt;T276),"REACH",IF(AND($D$14&gt;(S276-5),$D$14&lt;(S276+10)),"SAFETY","")))</f>
        <v>REACH</v>
      </c>
      <c r="D276" s="21" t="s">
        <v>272</v>
      </c>
      <c r="E276" s="23" t="s">
        <v>167</v>
      </c>
      <c r="F276" s="12">
        <v>0.53305785123966942</v>
      </c>
      <c r="G276" s="12">
        <v>0.59966666666666668</v>
      </c>
      <c r="H276" s="24">
        <v>19925.25</v>
      </c>
      <c r="I276" s="24" t="str">
        <f t="shared" si="86"/>
        <v>Small</v>
      </c>
      <c r="J276" s="25" t="s">
        <v>713</v>
      </c>
      <c r="K276" s="25" t="s">
        <v>585</v>
      </c>
      <c r="L276" s="25" t="s">
        <v>585</v>
      </c>
      <c r="M276" s="21"/>
      <c r="N276" s="26">
        <v>0.16600000000000001</v>
      </c>
      <c r="O276" s="27">
        <v>2831</v>
      </c>
      <c r="P276" s="23">
        <v>3.5</v>
      </c>
      <c r="Q276" s="23">
        <v>980</v>
      </c>
      <c r="R276" s="22">
        <f t="shared" si="100"/>
        <v>21</v>
      </c>
      <c r="S276" s="21">
        <f t="shared" si="104"/>
        <v>72.9148</v>
      </c>
      <c r="T276" s="22">
        <f>S276-13</f>
        <v>59.9148</v>
      </c>
      <c r="U276" s="22">
        <f t="shared" ref="U276:U277" si="106">S276-20</f>
        <v>52.9148</v>
      </c>
      <c r="V276" s="21" t="s">
        <v>829</v>
      </c>
      <c r="W276" s="23" t="s">
        <v>901</v>
      </c>
      <c r="X276" s="2" t="s">
        <v>272</v>
      </c>
      <c r="Y276">
        <f t="shared" si="87"/>
        <v>1</v>
      </c>
    </row>
    <row r="277" spans="1:25" x14ac:dyDescent="0.15">
      <c r="A277" s="21"/>
      <c r="B277" s="22" t="str">
        <f t="shared" si="105"/>
        <v/>
      </c>
      <c r="C277" s="22" t="str">
        <f>IF(AND($D$14&gt;=T277,$D$14&lt;=(S277-5)),"MATCH",IF(AND($D$14&gt;=U277,$D$14&lt;T277),"REACH",IF(AND($D$14&gt;(S277-5),$D$14&lt;(S277+10)),"SAFETY","")))</f>
        <v>MATCH</v>
      </c>
      <c r="D277" s="21" t="s">
        <v>273</v>
      </c>
      <c r="E277" s="23" t="s">
        <v>167</v>
      </c>
      <c r="F277" s="12">
        <v>0.52554744525547448</v>
      </c>
      <c r="G277" s="12">
        <v>0.60399999999999998</v>
      </c>
      <c r="H277" s="24">
        <v>14517.25</v>
      </c>
      <c r="I277" s="24" t="str">
        <f t="shared" si="86"/>
        <v>Small</v>
      </c>
      <c r="J277" s="25" t="s">
        <v>714</v>
      </c>
      <c r="K277" s="25" t="s">
        <v>585</v>
      </c>
      <c r="L277" s="25" t="s">
        <v>585</v>
      </c>
      <c r="M277" s="21"/>
      <c r="N277" s="26">
        <v>0.47599999999999998</v>
      </c>
      <c r="O277" s="27">
        <v>460</v>
      </c>
      <c r="P277" s="23">
        <v>3.4</v>
      </c>
      <c r="Q277" s="23">
        <v>872</v>
      </c>
      <c r="R277" s="22">
        <f t="shared" si="100"/>
        <v>18</v>
      </c>
      <c r="S277" s="21">
        <f t="shared" si="104"/>
        <v>67.498400000000004</v>
      </c>
      <c r="T277" s="22">
        <f>S277-13</f>
        <v>54.498400000000004</v>
      </c>
      <c r="U277" s="22">
        <f t="shared" si="106"/>
        <v>47.498400000000004</v>
      </c>
      <c r="V277" s="21" t="s">
        <v>829</v>
      </c>
      <c r="W277" s="23" t="s">
        <v>901</v>
      </c>
      <c r="X277" s="2" t="s">
        <v>273</v>
      </c>
      <c r="Y277">
        <f t="shared" si="87"/>
        <v>1</v>
      </c>
    </row>
    <row r="278" spans="1:25" x14ac:dyDescent="0.15">
      <c r="A278" s="21"/>
      <c r="B278" s="22" t="str">
        <f t="shared" si="105"/>
        <v/>
      </c>
      <c r="C278" s="22" t="str">
        <f>IF(AND($D$14&gt;=T278,$D$14&lt;=(S278)),"MATCH",IF(AND($D$14&gt;=U278,$D$14&lt;T278),"REACH",IF(AND($D$14&gt;S278,$D$14&lt;(S278+10)),"SAFETY","")))</f>
        <v>REACH</v>
      </c>
      <c r="D278" s="21" t="s">
        <v>434</v>
      </c>
      <c r="E278" s="23" t="s">
        <v>8</v>
      </c>
      <c r="F278" s="12">
        <v>0.52380952380952384</v>
      </c>
      <c r="G278" s="12">
        <v>0.66433333333333344</v>
      </c>
      <c r="H278" s="24">
        <v>13900.75</v>
      </c>
      <c r="I278" s="24" t="str">
        <f t="shared" si="86"/>
        <v>Small</v>
      </c>
      <c r="J278" s="25" t="s">
        <v>715</v>
      </c>
      <c r="K278" s="25" t="s">
        <v>585</v>
      </c>
      <c r="L278" s="25" t="s">
        <v>585</v>
      </c>
      <c r="M278" s="21"/>
      <c r="N278" s="26">
        <v>0.10199999999999999</v>
      </c>
      <c r="O278" s="27">
        <v>2587</v>
      </c>
      <c r="P278" s="23">
        <v>3.6</v>
      </c>
      <c r="Q278" s="23">
        <v>1025</v>
      </c>
      <c r="R278" s="21">
        <f t="shared" si="100"/>
        <v>22</v>
      </c>
      <c r="S278" s="21">
        <f t="shared" si="104"/>
        <v>75.553600000000003</v>
      </c>
      <c r="T278" s="22">
        <f>S278-10</f>
        <v>65.553600000000003</v>
      </c>
      <c r="U278" s="22">
        <f>S278-20</f>
        <v>55.553600000000003</v>
      </c>
      <c r="V278" s="21" t="s">
        <v>904</v>
      </c>
      <c r="W278" s="23" t="s">
        <v>901</v>
      </c>
      <c r="X278" s="2" t="s">
        <v>434</v>
      </c>
      <c r="Y278">
        <f t="shared" si="87"/>
        <v>1</v>
      </c>
    </row>
    <row r="279" spans="1:25" x14ac:dyDescent="0.15">
      <c r="A279" s="21" t="str">
        <f>IF(AND($D$14&gt;=57,$D$14&lt;80),"MUST APPLY","")</f>
        <v>MUST APPLY</v>
      </c>
      <c r="B279" s="22" t="str">
        <f t="shared" si="105"/>
        <v>$$$</v>
      </c>
      <c r="C279" s="22" t="str">
        <f>IF(AND($D$14&gt;=T279,$D$14&lt;=(S279)),"MATCH",IF(AND($D$14&gt;=U279,$D$14&lt;T279),"REACH",IF(AND($D$14&gt;S279,$D$14&lt;(S279+10)),"SAFETY","")))</f>
        <v>REACH</v>
      </c>
      <c r="D279" s="30" t="s">
        <v>435</v>
      </c>
      <c r="E279" s="23" t="s">
        <v>114</v>
      </c>
      <c r="F279" s="12">
        <v>0.52380952380952384</v>
      </c>
      <c r="G279" s="12">
        <v>0.65466666666666662</v>
      </c>
      <c r="H279" s="24">
        <v>6500</v>
      </c>
      <c r="I279" s="24" t="str">
        <f t="shared" si="86"/>
        <v>Small</v>
      </c>
      <c r="J279" s="25" t="s">
        <v>868</v>
      </c>
      <c r="K279" s="25" t="s">
        <v>585</v>
      </c>
      <c r="L279" s="25" t="s">
        <v>585</v>
      </c>
      <c r="M279" s="21"/>
      <c r="N279" s="26">
        <v>6.9000000000000006E-2</v>
      </c>
      <c r="O279" s="27">
        <v>1392</v>
      </c>
      <c r="P279" s="23">
        <v>3.51</v>
      </c>
      <c r="Q279" s="23">
        <v>1025</v>
      </c>
      <c r="R279" s="21">
        <f t="shared" si="100"/>
        <v>22</v>
      </c>
      <c r="S279" s="21">
        <f t="shared" si="104"/>
        <v>74.428600000000003</v>
      </c>
      <c r="T279" s="22">
        <f>S279-10</f>
        <v>64.428600000000003</v>
      </c>
      <c r="U279" s="22">
        <f>S279-20</f>
        <v>54.428600000000003</v>
      </c>
      <c r="V279" s="21" t="s">
        <v>904</v>
      </c>
      <c r="W279" s="23" t="s">
        <v>901</v>
      </c>
      <c r="X279" s="2" t="s">
        <v>435</v>
      </c>
      <c r="Y279">
        <f t="shared" si="87"/>
        <v>1</v>
      </c>
    </row>
    <row r="280" spans="1:25" x14ac:dyDescent="0.15">
      <c r="A280" s="21"/>
      <c r="B280" s="22" t="str">
        <f t="shared" si="105"/>
        <v>$</v>
      </c>
      <c r="C280" s="22" t="str">
        <f>IF(AND($D$14&gt;=T280,$D$14&lt;=(S280-5)),"MATCH",IF(AND($D$14&gt;=U280,$D$14&lt;T280),"REACH",IF(AND($D$14&gt;(S280-5),$D$14&lt;(S280+10)),"SAFETY","")))</f>
        <v>MATCH</v>
      </c>
      <c r="D280" s="21" t="s">
        <v>436</v>
      </c>
      <c r="E280" s="23" t="s">
        <v>28</v>
      </c>
      <c r="F280" s="12">
        <v>0.52272727272727271</v>
      </c>
      <c r="G280" s="12">
        <v>0.64833333333333332</v>
      </c>
      <c r="H280" s="24">
        <v>10968.75</v>
      </c>
      <c r="I280" s="24" t="str">
        <f t="shared" si="86"/>
        <v>Small</v>
      </c>
      <c r="J280" s="25" t="s">
        <v>869</v>
      </c>
      <c r="K280" s="25" t="s">
        <v>585</v>
      </c>
      <c r="L280" s="25" t="s">
        <v>585</v>
      </c>
      <c r="M280" s="21"/>
      <c r="N280" s="26">
        <v>9.4E-2</v>
      </c>
      <c r="O280" s="27">
        <v>1913</v>
      </c>
      <c r="P280" s="23">
        <v>3.18</v>
      </c>
      <c r="Q280" s="23">
        <v>962</v>
      </c>
      <c r="R280" s="22">
        <f t="shared" si="100"/>
        <v>20</v>
      </c>
      <c r="S280" s="21">
        <f t="shared" si="104"/>
        <v>67.525999999999996</v>
      </c>
      <c r="T280" s="22">
        <f>S280-13</f>
        <v>54.525999999999996</v>
      </c>
      <c r="U280" s="22">
        <f t="shared" ref="U280:U282" si="107">S280-20</f>
        <v>47.525999999999996</v>
      </c>
      <c r="V280" s="21" t="s">
        <v>829</v>
      </c>
      <c r="W280" s="23" t="s">
        <v>901</v>
      </c>
      <c r="X280" s="2" t="s">
        <v>436</v>
      </c>
      <c r="Y280">
        <f t="shared" si="87"/>
        <v>1</v>
      </c>
    </row>
    <row r="281" spans="1:25" x14ac:dyDescent="0.15">
      <c r="A281" s="21"/>
      <c r="B281" s="22" t="str">
        <f t="shared" si="105"/>
        <v/>
      </c>
      <c r="C281" s="22" t="str">
        <f>IF(AND($D$14&gt;=T281,$D$14&lt;=(S281-5)),"MATCH",IF(AND($D$14&gt;=U281,$D$14&lt;T281),"REACH",IF(AND($D$14&gt;(S281-5),$D$14&lt;(S281+10)),"SAFETY","")))</f>
        <v>REACH</v>
      </c>
      <c r="D281" s="21" t="s">
        <v>437</v>
      </c>
      <c r="E281" s="23" t="s">
        <v>10</v>
      </c>
      <c r="F281" s="12">
        <v>0.52173913043478259</v>
      </c>
      <c r="G281" s="12">
        <v>0.60333333333333339</v>
      </c>
      <c r="H281" s="24">
        <v>18783.5</v>
      </c>
      <c r="I281" s="24" t="str">
        <f t="shared" si="86"/>
        <v>Small</v>
      </c>
      <c r="J281" s="25" t="s">
        <v>870</v>
      </c>
      <c r="K281" s="25" t="s">
        <v>585</v>
      </c>
      <c r="L281" s="25" t="s">
        <v>585</v>
      </c>
      <c r="M281" s="21"/>
      <c r="N281" s="26">
        <v>0.159</v>
      </c>
      <c r="O281" s="27">
        <v>716</v>
      </c>
      <c r="P281" s="23">
        <v>3.5</v>
      </c>
      <c r="Q281" s="23">
        <v>960</v>
      </c>
      <c r="R281" s="22">
        <f t="shared" si="100"/>
        <v>20</v>
      </c>
      <c r="S281" s="21">
        <f t="shared" si="104"/>
        <v>71.525999999999996</v>
      </c>
      <c r="T281" s="22">
        <f>S281-10</f>
        <v>61.525999999999996</v>
      </c>
      <c r="U281" s="22">
        <f>S281-20</f>
        <v>51.525999999999996</v>
      </c>
      <c r="V281" s="21" t="s">
        <v>904</v>
      </c>
      <c r="W281" s="23" t="s">
        <v>901</v>
      </c>
      <c r="X281" s="2" t="s">
        <v>437</v>
      </c>
      <c r="Y281">
        <f t="shared" si="87"/>
        <v>1</v>
      </c>
    </row>
    <row r="282" spans="1:25" x14ac:dyDescent="0.15">
      <c r="A282" s="21"/>
      <c r="B282" s="22" t="str">
        <f t="shared" si="105"/>
        <v/>
      </c>
      <c r="C282" s="22" t="str">
        <f>IF(AND($D$14&gt;=T282,$D$14&lt;=(S282-5)),"MATCH",IF(AND($D$14&gt;=U282,$D$14&lt;T282),"REACH",IF(AND($D$14&gt;(S282-5),$D$14&lt;(S282+10)),"SAFETY","")))</f>
        <v>SAFETY</v>
      </c>
      <c r="D282" s="21" t="s">
        <v>438</v>
      </c>
      <c r="E282" s="23" t="s">
        <v>26</v>
      </c>
      <c r="F282" s="12">
        <v>0.52054794520547942</v>
      </c>
      <c r="G282" s="12">
        <v>0.52533333333333332</v>
      </c>
      <c r="H282" s="24">
        <v>18245</v>
      </c>
      <c r="I282" s="24" t="str">
        <f t="shared" ref="I282:I345" si="108">IF(O282&lt;4000,"Small",IF(O282&lt;10000,"Mid",IF(O282&lt;20000,"Large",IF(O282&gt;=20000,"Huge",""))))</f>
        <v>Small</v>
      </c>
      <c r="J282" s="25" t="s">
        <v>871</v>
      </c>
      <c r="K282" s="25" t="s">
        <v>585</v>
      </c>
      <c r="L282" s="25" t="s">
        <v>585</v>
      </c>
      <c r="M282" s="21" t="s">
        <v>790</v>
      </c>
      <c r="N282" s="26">
        <v>0.78</v>
      </c>
      <c r="O282" s="27">
        <v>462</v>
      </c>
      <c r="P282" s="23">
        <v>2.87</v>
      </c>
      <c r="Q282" s="23">
        <v>890</v>
      </c>
      <c r="R282" s="22">
        <f t="shared" si="100"/>
        <v>18</v>
      </c>
      <c r="S282" s="21">
        <f t="shared" si="104"/>
        <v>60.873400000000004</v>
      </c>
      <c r="T282" s="22">
        <f>S282-13</f>
        <v>47.873400000000004</v>
      </c>
      <c r="U282" s="22">
        <f t="shared" si="107"/>
        <v>40.873400000000004</v>
      </c>
      <c r="V282" s="21" t="s">
        <v>829</v>
      </c>
      <c r="W282" s="23" t="s">
        <v>901</v>
      </c>
      <c r="X282" s="2" t="s">
        <v>438</v>
      </c>
      <c r="Y282">
        <f t="shared" si="87"/>
        <v>1</v>
      </c>
    </row>
    <row r="283" spans="1:25" x14ac:dyDescent="0.15">
      <c r="A283" s="21"/>
      <c r="B283" s="22" t="str">
        <f t="shared" si="105"/>
        <v>$</v>
      </c>
      <c r="C283" s="22" t="str">
        <f>IF(AND($D$14&gt;=T283,$D$14&lt;=(S283)),"MATCH",IF(AND($D$14&gt;=U283,$D$14&lt;T283),"REACH",IF(AND($D$14&gt;S283,$D$14&lt;(S283+10)),"SAFETY","")))</f>
        <v>REACH</v>
      </c>
      <c r="D283" s="21" t="s">
        <v>614</v>
      </c>
      <c r="E283" s="23" t="s">
        <v>615</v>
      </c>
      <c r="F283" s="12">
        <v>0.51923076923076927</v>
      </c>
      <c r="G283" s="12">
        <v>0.68366666666666676</v>
      </c>
      <c r="H283" s="24">
        <v>13099</v>
      </c>
      <c r="I283" s="24" t="str">
        <f t="shared" si="108"/>
        <v>Small</v>
      </c>
      <c r="J283" s="25" t="s">
        <v>799</v>
      </c>
      <c r="K283" s="25" t="s">
        <v>585</v>
      </c>
      <c r="L283" s="25" t="s">
        <v>585</v>
      </c>
      <c r="M283" s="21"/>
      <c r="N283" s="26">
        <v>0.125</v>
      </c>
      <c r="O283" s="27">
        <v>896</v>
      </c>
      <c r="P283" s="23">
        <v>3.53</v>
      </c>
      <c r="Q283" s="23">
        <v>1085</v>
      </c>
      <c r="R283" s="21">
        <f t="shared" si="100"/>
        <v>23</v>
      </c>
      <c r="S283" s="21">
        <f t="shared" si="104"/>
        <v>76.067399999999992</v>
      </c>
      <c r="T283" s="22">
        <f>S283-10</f>
        <v>66.067399999999992</v>
      </c>
      <c r="U283" s="22">
        <f>S283-20</f>
        <v>56.067399999999992</v>
      </c>
      <c r="V283" s="21" t="s">
        <v>904</v>
      </c>
      <c r="W283" s="23" t="s">
        <v>901</v>
      </c>
      <c r="X283" s="2" t="s">
        <v>614</v>
      </c>
      <c r="Y283">
        <f t="shared" ref="Y283:Y346" si="109">IF(X283=D283,1,2)</f>
        <v>1</v>
      </c>
    </row>
    <row r="284" spans="1:25" x14ac:dyDescent="0.15">
      <c r="A284" s="21"/>
      <c r="B284" s="22" t="str">
        <f t="shared" si="105"/>
        <v/>
      </c>
      <c r="C284" s="22" t="str">
        <f>IF(AND($D$14&gt;=T284,$D$14&lt;=(S284-5)),"MATCH",IF(AND($D$14&gt;=U284,$D$14&lt;T284),"REACH",IF(AND($D$14&gt;(S284-5),$D$14&lt;(S284+10)),"SAFETY","")))</f>
        <v>MATCH</v>
      </c>
      <c r="D284" s="21" t="s">
        <v>447</v>
      </c>
      <c r="E284" s="23" t="s">
        <v>167</v>
      </c>
      <c r="F284" s="12">
        <v>0.51886792452830188</v>
      </c>
      <c r="G284" s="12">
        <v>0.68900000000000006</v>
      </c>
      <c r="H284" s="24">
        <v>19627</v>
      </c>
      <c r="I284" s="24" t="str">
        <f t="shared" si="108"/>
        <v>Small</v>
      </c>
      <c r="J284" s="25" t="s">
        <v>800</v>
      </c>
      <c r="K284" s="25" t="s">
        <v>585</v>
      </c>
      <c r="L284" s="25" t="s">
        <v>585</v>
      </c>
      <c r="M284" s="21"/>
      <c r="N284" s="26">
        <v>9.4E-2</v>
      </c>
      <c r="O284" s="27">
        <v>3580</v>
      </c>
      <c r="P284" s="23">
        <v>3.3</v>
      </c>
      <c r="Q284" s="23">
        <v>960</v>
      </c>
      <c r="R284" s="22">
        <f t="shared" si="100"/>
        <v>20</v>
      </c>
      <c r="S284" s="21">
        <f t="shared" si="104"/>
        <v>69.025999999999996</v>
      </c>
      <c r="T284" s="22">
        <f>S284-13</f>
        <v>56.025999999999996</v>
      </c>
      <c r="U284" s="22">
        <f>S284-20</f>
        <v>49.025999999999996</v>
      </c>
      <c r="V284" s="21" t="s">
        <v>829</v>
      </c>
      <c r="W284" s="23" t="s">
        <v>901</v>
      </c>
      <c r="X284" s="2" t="s">
        <v>447</v>
      </c>
      <c r="Y284">
        <f t="shared" si="109"/>
        <v>1</v>
      </c>
    </row>
    <row r="285" spans="1:25" x14ac:dyDescent="0.15">
      <c r="A285" s="21"/>
      <c r="B285" s="22" t="s">
        <v>941</v>
      </c>
      <c r="C285" s="22" t="str">
        <f>IF(AND($D$14&gt;=T285,$D$14&lt;=(S285)),"MATCH",IF(AND($D$14&gt;=U285,$D$14&lt;T285),"REACH",IF(AND($D$14&gt;S285,$D$14&lt;(S285+10)),"SAFETY","")))</f>
        <v/>
      </c>
      <c r="D285" s="21" t="s">
        <v>448</v>
      </c>
      <c r="E285" s="23" t="s">
        <v>126</v>
      </c>
      <c r="F285" s="12">
        <v>0.51807228915662651</v>
      </c>
      <c r="G285" s="12">
        <v>0.68299999999999994</v>
      </c>
      <c r="H285" s="24">
        <v>14223.25</v>
      </c>
      <c r="I285" s="24" t="str">
        <f t="shared" si="108"/>
        <v>Small</v>
      </c>
      <c r="J285" s="25" t="s">
        <v>801</v>
      </c>
      <c r="K285" s="25" t="s">
        <v>585</v>
      </c>
      <c r="L285" s="25" t="s">
        <v>585</v>
      </c>
      <c r="M285" s="21"/>
      <c r="N285" s="26">
        <v>8.4000000000000005E-2</v>
      </c>
      <c r="O285" s="27">
        <v>1406</v>
      </c>
      <c r="P285" s="23">
        <v>3.94</v>
      </c>
      <c r="Q285" s="23">
        <v>1220</v>
      </c>
      <c r="R285" s="22">
        <f t="shared" si="100"/>
        <v>27</v>
      </c>
      <c r="S285" s="22">
        <f t="shared" si="104"/>
        <v>86.747600000000006</v>
      </c>
      <c r="T285" s="22">
        <f>S285-7</f>
        <v>79.747600000000006</v>
      </c>
      <c r="U285" s="22">
        <f>S285-15</f>
        <v>71.747600000000006</v>
      </c>
      <c r="V285" s="23" t="s">
        <v>902</v>
      </c>
      <c r="W285" s="23" t="s">
        <v>901</v>
      </c>
      <c r="X285" s="2" t="s">
        <v>448</v>
      </c>
      <c r="Y285">
        <f t="shared" si="109"/>
        <v>1</v>
      </c>
    </row>
    <row r="286" spans="1:25" x14ac:dyDescent="0.15">
      <c r="A286" s="21"/>
      <c r="B286" s="22" t="str">
        <f>IF(L286=1,"$$$",IF(AND(H286&lt;=13500,H286&gt;9500),"$",IF(AND(H286&lt;=9500,H286&gt;7500),"$$",IF(H286&lt;=7500,"$$$",""))))</f>
        <v>$$</v>
      </c>
      <c r="C286" s="22" t="str">
        <f>IF(AND($D$14&gt;=T286,$D$14&lt;=(S286)),"MATCH",IF(AND($D$14&gt;=U286,$D$14&lt;T286),"REACH",IF(AND($D$14&gt;S286,$D$14&lt;(S286+10)),"SAFETY","")))</f>
        <v>REACH</v>
      </c>
      <c r="D286" s="25" t="s">
        <v>449</v>
      </c>
      <c r="E286" s="23" t="s">
        <v>114</v>
      </c>
      <c r="F286" s="12">
        <v>0.5178571428571429</v>
      </c>
      <c r="G286" s="12">
        <v>0.65833333333333333</v>
      </c>
      <c r="H286" s="24">
        <v>9308</v>
      </c>
      <c r="I286" s="24" t="str">
        <f t="shared" si="108"/>
        <v>Mid</v>
      </c>
      <c r="J286" s="25" t="s">
        <v>618</v>
      </c>
      <c r="K286" s="25" t="s">
        <v>585</v>
      </c>
      <c r="L286" s="25" t="s">
        <v>585</v>
      </c>
      <c r="M286" s="21"/>
      <c r="N286" s="26">
        <v>3.7999999999999999E-2</v>
      </c>
      <c r="O286" s="27">
        <v>5452</v>
      </c>
      <c r="P286" s="23">
        <v>3.62</v>
      </c>
      <c r="Q286" s="23">
        <v>1085</v>
      </c>
      <c r="R286" s="21">
        <f t="shared" si="100"/>
        <v>23</v>
      </c>
      <c r="S286" s="21">
        <f t="shared" si="104"/>
        <v>77.192399999999992</v>
      </c>
      <c r="T286" s="22">
        <f>S286-10</f>
        <v>67.192399999999992</v>
      </c>
      <c r="U286" s="22">
        <f t="shared" ref="U286:U291" si="110">S286-20</f>
        <v>57.192399999999992</v>
      </c>
      <c r="V286" s="21" t="s">
        <v>904</v>
      </c>
      <c r="W286" s="23" t="s">
        <v>903</v>
      </c>
      <c r="X286" s="2" t="s">
        <v>449</v>
      </c>
      <c r="Y286">
        <f t="shared" si="109"/>
        <v>1</v>
      </c>
    </row>
    <row r="287" spans="1:25" x14ac:dyDescent="0.15">
      <c r="A287" s="21"/>
      <c r="B287" s="22" t="str">
        <f>IF(L287=1,"$$$",IF(AND(H287&lt;=13500,H287&gt;9500),"$",IF(AND(H287&lt;=9500,H287&gt;7500),"$$",IF(H287&lt;=7500,"$$$",""))))</f>
        <v/>
      </c>
      <c r="C287" s="22" t="str">
        <f>IF(AND($D$14&gt;=T287,$D$14&lt;=(S287)),"MATCH",IF(AND($D$14&gt;=U287,$D$14&lt;T287),"REACH",IF(AND($D$14&gt;S287,$D$14&lt;(S287+10)),"SAFETY","")))</f>
        <v/>
      </c>
      <c r="D287" s="21" t="s">
        <v>450</v>
      </c>
      <c r="E287" s="23" t="s">
        <v>64</v>
      </c>
      <c r="F287" s="12">
        <v>0.5174825174825175</v>
      </c>
      <c r="G287" s="12">
        <v>0.61</v>
      </c>
      <c r="H287" s="24">
        <v>16516.75</v>
      </c>
      <c r="I287" s="24" t="str">
        <f t="shared" si="108"/>
        <v>Small</v>
      </c>
      <c r="J287" s="25" t="s">
        <v>619</v>
      </c>
      <c r="K287" s="25" t="s">
        <v>585</v>
      </c>
      <c r="L287" s="25" t="s">
        <v>585</v>
      </c>
      <c r="M287" s="21"/>
      <c r="N287" s="26">
        <v>0.36599999999999999</v>
      </c>
      <c r="O287" s="27">
        <v>3915</v>
      </c>
      <c r="P287" s="23">
        <v>3.66</v>
      </c>
      <c r="Q287" s="23">
        <v>1060</v>
      </c>
      <c r="R287" s="21">
        <f t="shared" si="100"/>
        <v>23</v>
      </c>
      <c r="S287" s="21">
        <f t="shared" si="104"/>
        <v>77.692399999999992</v>
      </c>
      <c r="T287" s="22">
        <f>S287-10</f>
        <v>67.692399999999992</v>
      </c>
      <c r="U287" s="22">
        <f t="shared" si="110"/>
        <v>57.692399999999992</v>
      </c>
      <c r="V287" s="21" t="s">
        <v>904</v>
      </c>
      <c r="W287" s="23" t="s">
        <v>901</v>
      </c>
      <c r="X287" s="2" t="s">
        <v>450</v>
      </c>
      <c r="Y287">
        <f t="shared" si="109"/>
        <v>1</v>
      </c>
    </row>
    <row r="288" spans="1:25" x14ac:dyDescent="0.15">
      <c r="A288" s="21"/>
      <c r="B288" s="22" t="str">
        <f>IF(L288=1,"$$$",IF(AND(H288&lt;=13500,H288&gt;9500),"$",IF(AND(H288&lt;=9500,H288&gt;7500),"$$",IF(H288&lt;=7500,"$$$",""))))</f>
        <v>$</v>
      </c>
      <c r="C288" s="22" t="str">
        <f>IF(AND($D$14&gt;=T288,$D$14&lt;=(S288-5)),"MATCH",IF(AND($D$14&gt;=U288,$D$14&lt;T288),"REACH",IF(AND($D$14&gt;(S288-5),$D$14&lt;(S288+10)),"SAFETY","")))</f>
        <v>MATCH</v>
      </c>
      <c r="D288" s="30" t="s">
        <v>451</v>
      </c>
      <c r="E288" s="23" t="s">
        <v>114</v>
      </c>
      <c r="F288" s="12">
        <v>0.5161290322580645</v>
      </c>
      <c r="G288" s="12">
        <v>0.55233333333333334</v>
      </c>
      <c r="H288" s="24">
        <v>10608.75</v>
      </c>
      <c r="I288" s="24" t="str">
        <f t="shared" si="108"/>
        <v>Large</v>
      </c>
      <c r="J288" s="25" t="s">
        <v>620</v>
      </c>
      <c r="K288" s="25" t="s">
        <v>585</v>
      </c>
      <c r="L288" s="25" t="s">
        <v>585</v>
      </c>
      <c r="M288" s="21"/>
      <c r="N288" s="26">
        <v>8.5000000000000006E-2</v>
      </c>
      <c r="O288" s="27">
        <v>19948</v>
      </c>
      <c r="P288" s="23">
        <v>3.33</v>
      </c>
      <c r="Q288" s="23">
        <v>950</v>
      </c>
      <c r="R288" s="22">
        <f t="shared" si="100"/>
        <v>20</v>
      </c>
      <c r="S288" s="21">
        <f t="shared" si="104"/>
        <v>69.400999999999996</v>
      </c>
      <c r="T288" s="22">
        <f>S288-13</f>
        <v>56.400999999999996</v>
      </c>
      <c r="U288" s="22">
        <f t="shared" si="110"/>
        <v>49.400999999999996</v>
      </c>
      <c r="V288" s="21" t="s">
        <v>829</v>
      </c>
      <c r="W288" s="23" t="s">
        <v>903</v>
      </c>
      <c r="X288" s="2" t="s">
        <v>451</v>
      </c>
      <c r="Y288">
        <f t="shared" si="109"/>
        <v>1</v>
      </c>
    </row>
    <row r="289" spans="1:25" x14ac:dyDescent="0.15">
      <c r="A289" s="21"/>
      <c r="B289" s="22" t="s">
        <v>941</v>
      </c>
      <c r="C289" s="22" t="str">
        <f>IF(AND($D$14&gt;=T289,$D$14&lt;=(S289)),"MATCH",IF(AND($D$14&gt;=U289,$D$14&lt;T289),"REACH",IF(AND($D$14&gt;S289,$D$14&lt;(S289+10)),"SAFETY","")))</f>
        <v>MATCH</v>
      </c>
      <c r="D289" s="21" t="s">
        <v>443</v>
      </c>
      <c r="E289" s="23" t="s">
        <v>28</v>
      </c>
      <c r="F289" s="12">
        <v>0.51545253863134655</v>
      </c>
      <c r="G289" s="12" t="e">
        <v>#N/A</v>
      </c>
      <c r="H289" s="24">
        <v>20539.5</v>
      </c>
      <c r="I289" s="24" t="str">
        <f t="shared" si="108"/>
        <v>Large</v>
      </c>
      <c r="J289" s="25" t="s">
        <v>775</v>
      </c>
      <c r="K289" s="25" t="s">
        <v>585</v>
      </c>
      <c r="L289" s="25" t="s">
        <v>585</v>
      </c>
      <c r="M289" s="21"/>
      <c r="N289" s="26">
        <v>0.33200000000000002</v>
      </c>
      <c r="O289" s="27">
        <v>12882</v>
      </c>
      <c r="P289" s="23">
        <v>3.2</v>
      </c>
      <c r="Q289" s="23">
        <v>990</v>
      </c>
      <c r="R289" s="21">
        <f t="shared" si="100"/>
        <v>21</v>
      </c>
      <c r="S289" s="21">
        <f t="shared" si="104"/>
        <v>69.1648</v>
      </c>
      <c r="T289" s="22">
        <f>S289-13</f>
        <v>56.1648</v>
      </c>
      <c r="U289" s="22">
        <f t="shared" si="110"/>
        <v>49.1648</v>
      </c>
      <c r="V289" s="21" t="s">
        <v>829</v>
      </c>
      <c r="W289" s="23" t="s">
        <v>901</v>
      </c>
      <c r="X289" s="2" t="s">
        <v>443</v>
      </c>
      <c r="Y289">
        <f t="shared" si="109"/>
        <v>1</v>
      </c>
    </row>
    <row r="290" spans="1:25" x14ac:dyDescent="0.15">
      <c r="A290" s="21"/>
      <c r="B290" s="22" t="str">
        <f>IF(L290=1,"$$$",IF(AND(H290&lt;=13500,H290&gt;9500),"$",IF(AND(H290&lt;=9500,H290&gt;7500),"$$",IF(H290&lt;=7500,"$$$",""))))</f>
        <v/>
      </c>
      <c r="C290" s="22" t="str">
        <f>IF(AND($D$14&gt;=T290,$D$14&lt;=(S290)),"MATCH",IF(AND($D$14&gt;=U290,$D$14&lt;T290),"REACH",IF(AND($D$14&gt;S290,$D$14&lt;(S290+10)),"SAFETY","")))</f>
        <v>REACH</v>
      </c>
      <c r="D290" s="21" t="s">
        <v>445</v>
      </c>
      <c r="E290" s="23" t="s">
        <v>165</v>
      </c>
      <c r="F290" s="12">
        <v>0.51515151515151514</v>
      </c>
      <c r="G290" s="12">
        <v>0.57333333333333325</v>
      </c>
      <c r="H290" s="24">
        <v>19957</v>
      </c>
      <c r="I290" s="24" t="str">
        <f t="shared" si="108"/>
        <v>Small</v>
      </c>
      <c r="J290" s="25" t="s">
        <v>776</v>
      </c>
      <c r="K290" s="25" t="s">
        <v>585</v>
      </c>
      <c r="L290" s="25" t="s">
        <v>585</v>
      </c>
      <c r="M290" s="21"/>
      <c r="N290" s="26">
        <v>0.26800000000000002</v>
      </c>
      <c r="O290" s="27">
        <v>819</v>
      </c>
      <c r="P290" s="23">
        <v>3.7</v>
      </c>
      <c r="Q290" s="23">
        <v>945</v>
      </c>
      <c r="R290" s="21">
        <f t="shared" si="100"/>
        <v>20</v>
      </c>
      <c r="S290" s="21">
        <f t="shared" si="104"/>
        <v>74.025999999999996</v>
      </c>
      <c r="T290" s="22">
        <f>S290-10</f>
        <v>64.025999999999996</v>
      </c>
      <c r="U290" s="22">
        <f t="shared" si="110"/>
        <v>54.025999999999996</v>
      </c>
      <c r="V290" s="21" t="s">
        <v>904</v>
      </c>
      <c r="W290" s="23" t="s">
        <v>901</v>
      </c>
      <c r="X290" s="2" t="s">
        <v>445</v>
      </c>
      <c r="Y290">
        <f t="shared" si="109"/>
        <v>1</v>
      </c>
    </row>
    <row r="291" spans="1:25" x14ac:dyDescent="0.15">
      <c r="A291" s="21"/>
      <c r="B291" s="22" t="s">
        <v>941</v>
      </c>
      <c r="C291" s="22" t="str">
        <f>IF(AND($D$14&gt;=T291,$D$14&lt;=(S291-5)),"MATCH",IF(AND($D$14&gt;=U291,$D$14&lt;T291),"REACH",IF(AND($D$14&gt;(S291-5),$D$14&lt;(S291+10)),"SAFETY","")))</f>
        <v>MATCH</v>
      </c>
      <c r="D291" s="21" t="s">
        <v>284</v>
      </c>
      <c r="E291" s="23" t="s">
        <v>165</v>
      </c>
      <c r="F291" s="12">
        <v>0.51515151515151514</v>
      </c>
      <c r="G291" s="12">
        <v>0.58033333333333337</v>
      </c>
      <c r="H291" s="24">
        <v>16868.5</v>
      </c>
      <c r="I291" s="24" t="str">
        <f t="shared" si="108"/>
        <v>Small</v>
      </c>
      <c r="J291" s="25" t="s">
        <v>910</v>
      </c>
      <c r="K291" s="25" t="s">
        <v>586</v>
      </c>
      <c r="L291" s="25" t="s">
        <v>585</v>
      </c>
      <c r="M291" s="21"/>
      <c r="N291" s="26">
        <v>0.29599999999999999</v>
      </c>
      <c r="O291" s="27">
        <v>2428</v>
      </c>
      <c r="P291" s="23">
        <v>3.19</v>
      </c>
      <c r="Q291" s="23">
        <v>980</v>
      </c>
      <c r="R291" s="22">
        <f t="shared" ref="R291:R309" si="111">IF(Q291=1600,36,IF(Q291&gt;=1540,35,IF(Q291&gt;=1490,34,IF(Q291&gt;=1440,33,IF(Q291&gt;=1400,32,IF(Q291&gt;=1360,31,IF(Q291&gt;=1330,30,IF(Q291&gt;=1290,29,IF(Q291&gt;=1250,28,IF(Q291&gt;=1210,27,IF(Q291&gt;=1170,26,IF(Q291&gt;=1130,25,IF(Q291&gt;=1090,24,IF(Q291&gt;=1050,23,IF(Q291&gt;=1020,22,IF(Q291&gt;=980,21,IF(Q291&gt;=940,20,IF(Q291&gt;=900,19,IF(Q291&gt;=860,18,IF(Q291&gt;=820,17,IF(Q291&gt;=770,16,IF(Q291&gt;=720,15,IF(Q291&gt;=670,14,IF(Q291&gt;=620,13,IF(Q291&gt;=560,12,IF(Q291&gt;=510,11,""))))))))))))))))))))))))))</f>
        <v>21</v>
      </c>
      <c r="S291" s="21">
        <f t="shared" si="104"/>
        <v>69.0398</v>
      </c>
      <c r="T291" s="22">
        <f>S291-13</f>
        <v>56.0398</v>
      </c>
      <c r="U291" s="22">
        <f t="shared" si="110"/>
        <v>49.0398</v>
      </c>
      <c r="V291" s="21" t="s">
        <v>829</v>
      </c>
      <c r="W291" s="23" t="s">
        <v>901</v>
      </c>
      <c r="X291" s="2" t="s">
        <v>284</v>
      </c>
      <c r="Y291">
        <f t="shared" si="109"/>
        <v>1</v>
      </c>
    </row>
    <row r="292" spans="1:25" x14ac:dyDescent="0.15">
      <c r="A292" s="21"/>
      <c r="B292" s="22" t="str">
        <f t="shared" ref="B292:B323" si="112">IF(L292=1,"$$$",IF(AND(H292&lt;=13500,H292&gt;9500),"$",IF(AND(H292&lt;=9500,H292&gt;7500),"$$",IF(H292&lt;=7500,"$$$",""))))</f>
        <v>$</v>
      </c>
      <c r="C292" s="22" t="str">
        <f>IF(AND($D$14&gt;=T292,$D$14&lt;=(S292-5)),"MATCH",IF(AND($D$14&gt;=U292,$D$14&lt;T292),"REACH",IF(AND($D$14&gt;(S292-5),$D$14&lt;(S292+5)),"SAFETY","")))</f>
        <v>MATCH</v>
      </c>
      <c r="D292" s="21" t="s">
        <v>285</v>
      </c>
      <c r="E292" s="23" t="s">
        <v>6</v>
      </c>
      <c r="F292" s="12">
        <v>0.51351351351351349</v>
      </c>
      <c r="G292" s="12">
        <v>0.51700000000000002</v>
      </c>
      <c r="H292" s="24">
        <v>12248.5</v>
      </c>
      <c r="I292" s="24" t="str">
        <f t="shared" si="108"/>
        <v>Small</v>
      </c>
      <c r="J292" s="25" t="s">
        <v>544</v>
      </c>
      <c r="K292" s="25" t="s">
        <v>585</v>
      </c>
      <c r="L292" s="25" t="s">
        <v>585</v>
      </c>
      <c r="M292" s="21"/>
      <c r="N292" s="26">
        <v>0.55200000000000005</v>
      </c>
      <c r="O292" s="27">
        <v>2122</v>
      </c>
      <c r="P292" s="23">
        <v>3.21</v>
      </c>
      <c r="Q292" s="23">
        <v>842</v>
      </c>
      <c r="R292" s="22">
        <f t="shared" si="111"/>
        <v>17</v>
      </c>
      <c r="S292" s="21">
        <f t="shared" si="104"/>
        <v>63.7346</v>
      </c>
      <c r="T292" s="22">
        <f>S292-13</f>
        <v>50.7346</v>
      </c>
      <c r="U292" s="22">
        <f>S292-20</f>
        <v>43.7346</v>
      </c>
      <c r="V292" s="21" t="s">
        <v>829</v>
      </c>
      <c r="W292" s="23" t="s">
        <v>901</v>
      </c>
      <c r="X292" s="2" t="s">
        <v>285</v>
      </c>
      <c r="Y292">
        <f t="shared" si="109"/>
        <v>1</v>
      </c>
    </row>
    <row r="293" spans="1:25" x14ac:dyDescent="0.15">
      <c r="A293" s="21"/>
      <c r="B293" s="22" t="str">
        <f t="shared" si="112"/>
        <v/>
      </c>
      <c r="C293" s="22" t="str">
        <f>IF(AND($D$14&gt;=T293,$D$14&lt;=(S293)),"MATCH",IF(AND($D$14&gt;=U293,$D$14&lt;T293),"REACH",IF(AND($D$14&gt;S293,$D$14&lt;(S293+10)),"SAFETY","")))</f>
        <v>MATCH</v>
      </c>
      <c r="D293" s="21" t="s">
        <v>286</v>
      </c>
      <c r="E293" s="23" t="s">
        <v>28</v>
      </c>
      <c r="F293" s="12">
        <v>0.51249999999999996</v>
      </c>
      <c r="G293" s="12">
        <v>0.61833333333333329</v>
      </c>
      <c r="H293" s="24">
        <v>19035.25</v>
      </c>
      <c r="I293" s="24" t="str">
        <f t="shared" si="108"/>
        <v>Small</v>
      </c>
      <c r="J293" s="25" t="s">
        <v>724</v>
      </c>
      <c r="K293" s="25" t="s">
        <v>585</v>
      </c>
      <c r="L293" s="25" t="s">
        <v>585</v>
      </c>
      <c r="M293" s="21"/>
      <c r="N293" s="26">
        <v>0.219</v>
      </c>
      <c r="O293" s="27">
        <v>3128</v>
      </c>
      <c r="P293" s="23">
        <v>2.95</v>
      </c>
      <c r="Q293" s="23">
        <v>885</v>
      </c>
      <c r="R293" s="21">
        <f t="shared" si="111"/>
        <v>18</v>
      </c>
      <c r="S293" s="21">
        <f t="shared" si="104"/>
        <v>61.873400000000004</v>
      </c>
      <c r="T293" s="22">
        <f>S293-13</f>
        <v>48.873400000000004</v>
      </c>
      <c r="U293" s="22">
        <f>S293-20</f>
        <v>41.873400000000004</v>
      </c>
      <c r="V293" s="21" t="s">
        <v>829</v>
      </c>
      <c r="W293" s="23" t="s">
        <v>901</v>
      </c>
      <c r="X293" s="2" t="s">
        <v>286</v>
      </c>
      <c r="Y293">
        <f t="shared" si="109"/>
        <v>1</v>
      </c>
    </row>
    <row r="294" spans="1:25" x14ac:dyDescent="0.15">
      <c r="A294" s="21"/>
      <c r="B294" s="22" t="str">
        <f t="shared" si="112"/>
        <v/>
      </c>
      <c r="C294" s="22" t="str">
        <f>IF(AND($D$14&gt;=T294,$D$14&lt;=(S294)),"MATCH",IF(AND($D$14&gt;=U294,$D$14&lt;T294),"REACH",IF(AND($D$14&gt;S294,$D$14&lt;(S294+10)),"SAFETY","")))</f>
        <v>REACH</v>
      </c>
      <c r="D294" s="21" t="s">
        <v>287</v>
      </c>
      <c r="E294" s="23" t="s">
        <v>253</v>
      </c>
      <c r="F294" s="12">
        <v>0.51219512195121952</v>
      </c>
      <c r="G294" s="12">
        <v>0.67666666666666675</v>
      </c>
      <c r="H294" s="24">
        <v>14150.25</v>
      </c>
      <c r="I294" s="24" t="str">
        <f t="shared" si="108"/>
        <v>Small</v>
      </c>
      <c r="J294" s="25" t="s">
        <v>725</v>
      </c>
      <c r="K294" s="25" t="s">
        <v>585</v>
      </c>
      <c r="L294" s="25" t="s">
        <v>585</v>
      </c>
      <c r="M294" s="21"/>
      <c r="N294" s="26">
        <v>4.5999999999999999E-2</v>
      </c>
      <c r="O294" s="27">
        <v>1536</v>
      </c>
      <c r="P294" s="23" t="s">
        <v>644</v>
      </c>
      <c r="Q294" s="23">
        <v>990</v>
      </c>
      <c r="R294" s="21">
        <f t="shared" si="111"/>
        <v>21</v>
      </c>
      <c r="S294" s="21">
        <v>75</v>
      </c>
      <c r="T294" s="22">
        <f>S294-10</f>
        <v>65</v>
      </c>
      <c r="U294" s="22">
        <f>S294-20</f>
        <v>55</v>
      </c>
      <c r="V294" s="21" t="s">
        <v>904</v>
      </c>
      <c r="W294" s="23" t="s">
        <v>901</v>
      </c>
      <c r="X294" s="2" t="s">
        <v>287</v>
      </c>
      <c r="Y294">
        <f t="shared" si="109"/>
        <v>1</v>
      </c>
    </row>
    <row r="295" spans="1:25" x14ac:dyDescent="0.15">
      <c r="A295" s="21"/>
      <c r="B295" s="22" t="str">
        <f t="shared" si="112"/>
        <v>$</v>
      </c>
      <c r="C295" s="22" t="str">
        <f>IF(AND($D$14&gt;=T295,$D$14&lt;=(S295-5)),"MATCH",IF(AND($D$14&gt;=U295,$D$14&lt;T295),"REACH",IF(AND($D$14&gt;(S295-5),$D$14&lt;(S295+10)),"SAFETY","")))</f>
        <v>REACH</v>
      </c>
      <c r="D295" s="21" t="s">
        <v>128</v>
      </c>
      <c r="E295" s="23" t="s">
        <v>167</v>
      </c>
      <c r="F295" s="12">
        <v>0.51219512195121952</v>
      </c>
      <c r="G295" s="12">
        <v>0.63566666666666671</v>
      </c>
      <c r="H295" s="24">
        <v>12527</v>
      </c>
      <c r="I295" s="24" t="str">
        <f t="shared" si="108"/>
        <v>Small</v>
      </c>
      <c r="J295" s="25" t="s">
        <v>726</v>
      </c>
      <c r="K295" s="25" t="s">
        <v>585</v>
      </c>
      <c r="L295" s="25" t="s">
        <v>585</v>
      </c>
      <c r="M295" s="21"/>
      <c r="N295" s="26">
        <v>0.121</v>
      </c>
      <c r="O295" s="27">
        <v>1634</v>
      </c>
      <c r="P295" s="23">
        <v>3.55</v>
      </c>
      <c r="Q295" s="23">
        <v>975</v>
      </c>
      <c r="R295" s="22">
        <f t="shared" si="111"/>
        <v>20</v>
      </c>
      <c r="S295" s="21">
        <f t="shared" ref="S295:S309" si="113">(P295*12.5)+(R295*1.3888)</f>
        <v>72.150999999999996</v>
      </c>
      <c r="T295" s="22">
        <f>S295-13</f>
        <v>59.150999999999996</v>
      </c>
      <c r="U295" s="22">
        <f t="shared" ref="U295:U296" si="114">S295-20</f>
        <v>52.150999999999996</v>
      </c>
      <c r="V295" s="21" t="s">
        <v>829</v>
      </c>
      <c r="W295" s="23" t="s">
        <v>901</v>
      </c>
      <c r="X295" s="2" t="s">
        <v>128</v>
      </c>
      <c r="Y295">
        <f t="shared" si="109"/>
        <v>1</v>
      </c>
    </row>
    <row r="296" spans="1:25" x14ac:dyDescent="0.15">
      <c r="A296" s="21"/>
      <c r="B296" s="22" t="str">
        <f t="shared" si="112"/>
        <v/>
      </c>
      <c r="C296" s="22" t="str">
        <f>IF(AND($D$14&gt;=T296,$D$14&lt;=(S296-5)),"MATCH",IF(AND($D$14&gt;=U296,$D$14&lt;T296),"REACH",IF(AND($D$14&gt;(S296-5),$D$14&lt;(S296+10)),"SAFETY","")))</f>
        <v>MATCH</v>
      </c>
      <c r="D296" s="21" t="s">
        <v>129</v>
      </c>
      <c r="E296" s="23" t="s">
        <v>167</v>
      </c>
      <c r="F296" s="12">
        <v>0.50819672131147542</v>
      </c>
      <c r="G296" s="12">
        <v>0.67799999999999994</v>
      </c>
      <c r="H296" s="24">
        <v>19243.25</v>
      </c>
      <c r="I296" s="24" t="str">
        <f t="shared" si="108"/>
        <v>Small</v>
      </c>
      <c r="J296" s="25" t="s">
        <v>727</v>
      </c>
      <c r="K296" s="25" t="s">
        <v>585</v>
      </c>
      <c r="L296" s="25" t="s">
        <v>585</v>
      </c>
      <c r="M296" s="21"/>
      <c r="N296" s="26">
        <v>0.255</v>
      </c>
      <c r="O296" s="27">
        <v>3859</v>
      </c>
      <c r="P296" s="23">
        <v>3.34</v>
      </c>
      <c r="Q296" s="23">
        <v>885</v>
      </c>
      <c r="R296" s="22">
        <f t="shared" si="111"/>
        <v>18</v>
      </c>
      <c r="S296" s="21">
        <f t="shared" si="113"/>
        <v>66.748400000000004</v>
      </c>
      <c r="T296" s="22">
        <f>S296-13</f>
        <v>53.748400000000004</v>
      </c>
      <c r="U296" s="22">
        <f t="shared" si="114"/>
        <v>46.748400000000004</v>
      </c>
      <c r="V296" s="21" t="s">
        <v>829</v>
      </c>
      <c r="W296" s="23" t="s">
        <v>901</v>
      </c>
      <c r="X296" s="2" t="s">
        <v>129</v>
      </c>
      <c r="Y296">
        <f t="shared" si="109"/>
        <v>1</v>
      </c>
    </row>
    <row r="297" spans="1:25" x14ac:dyDescent="0.15">
      <c r="A297" s="21"/>
      <c r="B297" s="22" t="str">
        <f t="shared" si="112"/>
        <v/>
      </c>
      <c r="C297" s="22" t="str">
        <f>IF(AND($D$14&gt;=T297,$D$14&lt;=(S297)),"MATCH",IF(AND($D$14&gt;=U297,$D$14&lt;T297),"REACH",IF(AND($D$14&gt;S297,$D$14&lt;(S297+10)),"SAFETY","")))</f>
        <v/>
      </c>
      <c r="D297" s="21" t="s">
        <v>130</v>
      </c>
      <c r="E297" s="23" t="s">
        <v>258</v>
      </c>
      <c r="F297" s="12">
        <v>0.50819672131147542</v>
      </c>
      <c r="G297" s="12">
        <v>0.71666666666666667</v>
      </c>
      <c r="H297" s="24">
        <v>14878.5</v>
      </c>
      <c r="I297" s="24" t="str">
        <f t="shared" si="108"/>
        <v>Small</v>
      </c>
      <c r="J297" s="25" t="s">
        <v>728</v>
      </c>
      <c r="K297" s="25" t="s">
        <v>585</v>
      </c>
      <c r="L297" s="25" t="s">
        <v>585</v>
      </c>
      <c r="M297" s="21"/>
      <c r="N297" s="26">
        <v>9.5000000000000001E-2</v>
      </c>
      <c r="O297" s="27">
        <v>2819</v>
      </c>
      <c r="P297" s="23">
        <v>3.68</v>
      </c>
      <c r="Q297" s="23">
        <v>1085</v>
      </c>
      <c r="R297" s="21">
        <f t="shared" si="111"/>
        <v>23</v>
      </c>
      <c r="S297" s="21">
        <f t="shared" si="113"/>
        <v>77.942399999999992</v>
      </c>
      <c r="T297" s="22">
        <f>S297-10</f>
        <v>67.942399999999992</v>
      </c>
      <c r="U297" s="22">
        <f>S297-20</f>
        <v>57.942399999999992</v>
      </c>
      <c r="V297" s="21" t="s">
        <v>904</v>
      </c>
      <c r="W297" s="23" t="s">
        <v>901</v>
      </c>
      <c r="X297" s="2" t="s">
        <v>130</v>
      </c>
      <c r="Y297">
        <f t="shared" si="109"/>
        <v>1</v>
      </c>
    </row>
    <row r="298" spans="1:25" x14ac:dyDescent="0.15">
      <c r="A298" s="21"/>
      <c r="B298" s="22" t="str">
        <f t="shared" si="112"/>
        <v/>
      </c>
      <c r="C298" s="22" t="str">
        <f>IF(AND($D$14&gt;=T298,$D$14&lt;=(S298)),"MATCH",IF(AND($D$14&gt;=U298,$D$14&lt;T298),"REACH",IF(AND($D$14&gt;S298,$D$14&lt;(S298+10)),"SAFETY","")))</f>
        <v/>
      </c>
      <c r="D298" s="21" t="s">
        <v>131</v>
      </c>
      <c r="E298" s="23" t="s">
        <v>167</v>
      </c>
      <c r="F298" s="12">
        <v>0.50476190476190474</v>
      </c>
      <c r="G298" s="12">
        <v>0.67200000000000004</v>
      </c>
      <c r="H298" s="24">
        <v>26217.5</v>
      </c>
      <c r="I298" s="24" t="str">
        <f t="shared" si="108"/>
        <v>Large</v>
      </c>
      <c r="J298" s="25" t="s">
        <v>729</v>
      </c>
      <c r="K298" s="25" t="s">
        <v>585</v>
      </c>
      <c r="L298" s="25" t="s">
        <v>585</v>
      </c>
      <c r="M298" s="21"/>
      <c r="N298" s="26">
        <v>0.124</v>
      </c>
      <c r="O298" s="27">
        <v>13237</v>
      </c>
      <c r="P298" s="23">
        <v>3.44</v>
      </c>
      <c r="Q298" s="23">
        <v>1105</v>
      </c>
      <c r="R298" s="21">
        <f t="shared" si="111"/>
        <v>24</v>
      </c>
      <c r="S298" s="21">
        <f t="shared" si="113"/>
        <v>76.331199999999995</v>
      </c>
      <c r="T298" s="22">
        <f>S298-7</f>
        <v>69.331199999999995</v>
      </c>
      <c r="U298" s="22">
        <f>S298-15</f>
        <v>61.331199999999995</v>
      </c>
      <c r="V298" s="21" t="s">
        <v>902</v>
      </c>
      <c r="W298" s="23" t="s">
        <v>901</v>
      </c>
      <c r="X298" s="2" t="s">
        <v>131</v>
      </c>
      <c r="Y298">
        <f t="shared" si="109"/>
        <v>1</v>
      </c>
    </row>
    <row r="299" spans="1:25" x14ac:dyDescent="0.15">
      <c r="A299" s="21"/>
      <c r="B299" s="22" t="str">
        <f t="shared" si="112"/>
        <v>$</v>
      </c>
      <c r="C299" s="22" t="str">
        <f>IF(AND($D$14&gt;=T299,$D$14&lt;=(S299-5)),"MATCH",IF(AND($D$14&gt;=U299,$D$14&lt;T299),"REACH",IF(AND($D$14&gt;(S299-5),$D$14&lt;(S299+10)),"SAFETY","")))</f>
        <v>REACH</v>
      </c>
      <c r="D299" s="21" t="s">
        <v>294</v>
      </c>
      <c r="E299" s="23" t="s">
        <v>134</v>
      </c>
      <c r="F299" s="12">
        <v>0.50393700787401574</v>
      </c>
      <c r="G299" s="12">
        <v>0.53066666666666673</v>
      </c>
      <c r="H299" s="24">
        <v>12276.75</v>
      </c>
      <c r="I299" s="24" t="str">
        <f t="shared" si="108"/>
        <v>Small</v>
      </c>
      <c r="J299" s="25" t="s">
        <v>730</v>
      </c>
      <c r="K299" s="25" t="s">
        <v>585</v>
      </c>
      <c r="L299" s="25" t="s">
        <v>585</v>
      </c>
      <c r="M299" s="21"/>
      <c r="N299" s="26">
        <v>0.41099999999999998</v>
      </c>
      <c r="O299" s="27">
        <v>1028</v>
      </c>
      <c r="P299" s="23">
        <v>3.37</v>
      </c>
      <c r="Q299" s="23">
        <v>895</v>
      </c>
      <c r="R299" s="22">
        <f t="shared" si="111"/>
        <v>18</v>
      </c>
      <c r="S299" s="21">
        <f t="shared" si="113"/>
        <v>67.123400000000004</v>
      </c>
      <c r="T299" s="22">
        <f>S299-7</f>
        <v>60.123400000000004</v>
      </c>
      <c r="U299" s="22">
        <f>S299-15</f>
        <v>52.123400000000004</v>
      </c>
      <c r="V299" s="21" t="s">
        <v>830</v>
      </c>
      <c r="W299" s="23" t="s">
        <v>901</v>
      </c>
      <c r="X299" s="2" t="s">
        <v>294</v>
      </c>
      <c r="Y299">
        <f t="shared" si="109"/>
        <v>1</v>
      </c>
    </row>
    <row r="300" spans="1:25" x14ac:dyDescent="0.15">
      <c r="A300" s="21"/>
      <c r="B300" s="22" t="str">
        <f t="shared" si="112"/>
        <v/>
      </c>
      <c r="C300" s="22" t="str">
        <f>IF(AND($D$14&gt;=T300,$D$14&lt;=(S300)),"MATCH",IF(AND($D$14&gt;=U300,$D$14&lt;T300),"REACH",IF(AND($D$14&gt;S300,$D$14&lt;(S300+10)),"SAFETY","")))</f>
        <v>REACH</v>
      </c>
      <c r="D300" s="21" t="s">
        <v>132</v>
      </c>
      <c r="E300" s="23" t="s">
        <v>162</v>
      </c>
      <c r="F300" s="12">
        <v>0.50246305418719217</v>
      </c>
      <c r="G300" s="12">
        <v>0.71633333333333338</v>
      </c>
      <c r="H300" s="24">
        <v>14782</v>
      </c>
      <c r="I300" s="24" t="str">
        <f t="shared" si="108"/>
        <v>Small</v>
      </c>
      <c r="J300" s="25" t="s">
        <v>731</v>
      </c>
      <c r="K300" s="25" t="s">
        <v>585</v>
      </c>
      <c r="L300" s="25" t="s">
        <v>585</v>
      </c>
      <c r="M300" s="21"/>
      <c r="N300" s="26">
        <v>0.111</v>
      </c>
      <c r="O300" s="27">
        <v>2737</v>
      </c>
      <c r="P300" s="23">
        <v>3.63</v>
      </c>
      <c r="Q300" s="23">
        <v>1085</v>
      </c>
      <c r="R300" s="21">
        <f t="shared" si="111"/>
        <v>23</v>
      </c>
      <c r="S300" s="21">
        <f t="shared" si="113"/>
        <v>77.317399999999992</v>
      </c>
      <c r="T300" s="22">
        <f>S300-10</f>
        <v>67.317399999999992</v>
      </c>
      <c r="U300" s="22">
        <f>S300-20</f>
        <v>57.317399999999992</v>
      </c>
      <c r="V300" s="21" t="s">
        <v>904</v>
      </c>
      <c r="W300" s="23" t="s">
        <v>901</v>
      </c>
      <c r="X300" s="2" t="s">
        <v>132</v>
      </c>
      <c r="Y300">
        <f t="shared" si="109"/>
        <v>1</v>
      </c>
    </row>
    <row r="301" spans="1:25" x14ac:dyDescent="0.15">
      <c r="A301" s="21"/>
      <c r="B301" s="22" t="str">
        <f t="shared" si="112"/>
        <v/>
      </c>
      <c r="C301" s="22" t="str">
        <f>IF(AND($D$14&gt;=T301,$D$14&lt;=(S301)),"MATCH",IF(AND($D$14&gt;=U301,$D$14&lt;T301),"REACH",IF(AND($D$14&gt;S301,$D$14&lt;(S301+10)),"SAFETY","")))</f>
        <v>REACH</v>
      </c>
      <c r="D301" s="21" t="s">
        <v>299</v>
      </c>
      <c r="E301" s="23" t="s">
        <v>277</v>
      </c>
      <c r="F301" s="12">
        <v>0.5</v>
      </c>
      <c r="G301" s="12">
        <v>0.64266666666666661</v>
      </c>
      <c r="H301" s="24">
        <v>16673</v>
      </c>
      <c r="I301" s="24" t="str">
        <f t="shared" si="108"/>
        <v>Small</v>
      </c>
      <c r="J301" s="25" t="s">
        <v>732</v>
      </c>
      <c r="K301" s="25" t="s">
        <v>585</v>
      </c>
      <c r="L301" s="25" t="s">
        <v>585</v>
      </c>
      <c r="M301" s="21"/>
      <c r="N301" s="26">
        <v>0.10100000000000001</v>
      </c>
      <c r="O301" s="27">
        <v>1989</v>
      </c>
      <c r="P301" s="23">
        <v>3.61</v>
      </c>
      <c r="Q301" s="23">
        <v>1010</v>
      </c>
      <c r="R301" s="21">
        <f t="shared" si="111"/>
        <v>21</v>
      </c>
      <c r="S301" s="21">
        <f t="shared" si="113"/>
        <v>74.2898</v>
      </c>
      <c r="T301" s="22">
        <f>S301-10</f>
        <v>64.2898</v>
      </c>
      <c r="U301" s="22">
        <f>S301-20</f>
        <v>54.2898</v>
      </c>
      <c r="V301" s="21" t="s">
        <v>829</v>
      </c>
      <c r="W301" s="23" t="s">
        <v>901</v>
      </c>
      <c r="X301" s="2" t="s">
        <v>299</v>
      </c>
      <c r="Y301">
        <f t="shared" si="109"/>
        <v>1</v>
      </c>
    </row>
    <row r="302" spans="1:25" x14ac:dyDescent="0.15">
      <c r="A302" s="21"/>
      <c r="B302" s="22" t="str">
        <f t="shared" si="112"/>
        <v/>
      </c>
      <c r="C302" s="22" t="str">
        <f>IF(AND($D$14&gt;=T302,$D$14&lt;=(S302-5)),"MATCH",IF(AND($D$14&gt;=U302,$D$14&lt;T302),"REACH",IF(AND($D$14&gt;(S302-5),$D$14&lt;(S302+10)),"SAFETY","")))</f>
        <v>MATCH</v>
      </c>
      <c r="D302" s="21" t="s">
        <v>300</v>
      </c>
      <c r="E302" s="23" t="s">
        <v>337</v>
      </c>
      <c r="F302" s="12">
        <v>0.5</v>
      </c>
      <c r="G302" s="12">
        <v>0.58700000000000008</v>
      </c>
      <c r="H302" s="24">
        <v>14997.75</v>
      </c>
      <c r="I302" s="24" t="str">
        <f t="shared" si="108"/>
        <v>Small</v>
      </c>
      <c r="J302" s="25" t="s">
        <v>733</v>
      </c>
      <c r="K302" s="25" t="s">
        <v>585</v>
      </c>
      <c r="L302" s="25" t="s">
        <v>585</v>
      </c>
      <c r="M302" s="21"/>
      <c r="N302" s="26">
        <v>9.5000000000000001E-2</v>
      </c>
      <c r="O302" s="27">
        <v>1160</v>
      </c>
      <c r="P302" s="23">
        <v>3.2</v>
      </c>
      <c r="Q302" s="23">
        <v>970</v>
      </c>
      <c r="R302" s="22">
        <f t="shared" si="111"/>
        <v>20</v>
      </c>
      <c r="S302" s="21">
        <f t="shared" si="113"/>
        <v>67.775999999999996</v>
      </c>
      <c r="T302" s="22">
        <f>S302-13</f>
        <v>54.775999999999996</v>
      </c>
      <c r="U302" s="22">
        <f t="shared" ref="U302:U306" si="115">S302-20</f>
        <v>47.775999999999996</v>
      </c>
      <c r="V302" s="21" t="s">
        <v>829</v>
      </c>
      <c r="W302" s="23" t="s">
        <v>901</v>
      </c>
      <c r="X302" s="2" t="s">
        <v>300</v>
      </c>
      <c r="Y302">
        <f t="shared" si="109"/>
        <v>1</v>
      </c>
    </row>
    <row r="303" spans="1:25" x14ac:dyDescent="0.15">
      <c r="A303" s="21"/>
      <c r="B303" s="22" t="str">
        <f t="shared" si="112"/>
        <v>$</v>
      </c>
      <c r="C303" s="22" t="str">
        <f>IF(AND($D$14&gt;=T303,$D$14&lt;=(S303-5)),"MATCH",IF(AND($D$14&gt;=U303,$D$14&lt;T303),"REACH",IF(AND($D$14&gt;(S303-5),$D$14&lt;(S303+10)),"SAFETY","")))</f>
        <v>MATCH</v>
      </c>
      <c r="D303" s="21" t="s">
        <v>301</v>
      </c>
      <c r="E303" s="23" t="s">
        <v>69</v>
      </c>
      <c r="F303" s="12">
        <v>0.49735449735449733</v>
      </c>
      <c r="G303" s="12">
        <v>0.57499999999999996</v>
      </c>
      <c r="H303" s="24">
        <v>10985.333333333334</v>
      </c>
      <c r="I303" s="24" t="str">
        <f t="shared" si="108"/>
        <v>Small</v>
      </c>
      <c r="J303" s="25" t="s">
        <v>734</v>
      </c>
      <c r="K303" s="25" t="s">
        <v>585</v>
      </c>
      <c r="L303" s="25" t="s">
        <v>585</v>
      </c>
      <c r="M303" s="21"/>
      <c r="N303" s="26">
        <v>0.42199999999999999</v>
      </c>
      <c r="O303" s="27">
        <v>2332</v>
      </c>
      <c r="P303" s="23">
        <v>3.44</v>
      </c>
      <c r="Q303" s="23">
        <v>885</v>
      </c>
      <c r="R303" s="22">
        <f t="shared" si="111"/>
        <v>18</v>
      </c>
      <c r="S303" s="21">
        <f t="shared" si="113"/>
        <v>67.998400000000004</v>
      </c>
      <c r="T303" s="22">
        <f>S303-13</f>
        <v>54.998400000000004</v>
      </c>
      <c r="U303" s="22">
        <f t="shared" si="115"/>
        <v>47.998400000000004</v>
      </c>
      <c r="V303" s="21" t="s">
        <v>829</v>
      </c>
      <c r="W303" s="23" t="s">
        <v>901</v>
      </c>
      <c r="X303" s="2" t="s">
        <v>301</v>
      </c>
      <c r="Y303">
        <f t="shared" si="109"/>
        <v>1</v>
      </c>
    </row>
    <row r="304" spans="1:25" x14ac:dyDescent="0.15">
      <c r="A304" s="21"/>
      <c r="B304" s="22" t="str">
        <f t="shared" si="112"/>
        <v/>
      </c>
      <c r="C304" s="22" t="str">
        <f>IF(AND($D$14&gt;=T304,$D$14&lt;=(S304-5)),"MATCH",IF(AND($D$14&gt;=U304,$D$14&lt;T304),"REACH",IF(AND($D$14&gt;(S304-5),$D$14&lt;(S304+10)),"SAFETY","")))</f>
        <v>REACH</v>
      </c>
      <c r="D304" s="21" t="s">
        <v>302</v>
      </c>
      <c r="E304" s="23" t="s">
        <v>218</v>
      </c>
      <c r="F304" s="12">
        <v>0.49618320610687022</v>
      </c>
      <c r="G304" s="12">
        <v>0.59833333333333327</v>
      </c>
      <c r="H304" s="24">
        <v>17097</v>
      </c>
      <c r="I304" s="24" t="str">
        <f t="shared" si="108"/>
        <v>Small</v>
      </c>
      <c r="J304" s="25" t="s">
        <v>735</v>
      </c>
      <c r="K304" s="25" t="s">
        <v>585</v>
      </c>
      <c r="L304" s="25" t="s">
        <v>585</v>
      </c>
      <c r="M304" s="21"/>
      <c r="N304" s="26">
        <v>8.2000000000000003E-2</v>
      </c>
      <c r="O304" s="27">
        <v>2380</v>
      </c>
      <c r="P304" s="23">
        <v>3.5</v>
      </c>
      <c r="Q304" s="23">
        <v>990</v>
      </c>
      <c r="R304" s="22">
        <f t="shared" si="111"/>
        <v>21</v>
      </c>
      <c r="S304" s="21">
        <f t="shared" si="113"/>
        <v>72.9148</v>
      </c>
      <c r="T304" s="22">
        <f>S304-13</f>
        <v>59.9148</v>
      </c>
      <c r="U304" s="22">
        <f t="shared" si="115"/>
        <v>52.9148</v>
      </c>
      <c r="V304" s="21" t="s">
        <v>829</v>
      </c>
      <c r="W304" s="23" t="s">
        <v>901</v>
      </c>
      <c r="X304" s="2" t="s">
        <v>302</v>
      </c>
      <c r="Y304">
        <f t="shared" si="109"/>
        <v>1</v>
      </c>
    </row>
    <row r="305" spans="1:25" x14ac:dyDescent="0.15">
      <c r="A305" s="21"/>
      <c r="B305" s="22" t="str">
        <f t="shared" si="112"/>
        <v/>
      </c>
      <c r="C305" s="22" t="str">
        <f>IF(AND($D$14&gt;=T305,$D$14&lt;=(S305-5)),"MATCH",IF(AND($D$14&gt;=U305,$D$14&lt;T305),"REACH",IF(AND($D$14&gt;(S305-5),$D$14&lt;(S305+10)),"SAFETY","")))</f>
        <v>SAFETY</v>
      </c>
      <c r="D305" s="21" t="s">
        <v>465</v>
      </c>
      <c r="E305" s="23" t="s">
        <v>140</v>
      </c>
      <c r="F305" s="12">
        <v>0.49612403100775193</v>
      </c>
      <c r="G305" s="12">
        <v>0.32533333333333331</v>
      </c>
      <c r="H305" s="24">
        <v>15906.75</v>
      </c>
      <c r="I305" s="24" t="str">
        <f t="shared" si="108"/>
        <v>Small</v>
      </c>
      <c r="J305" s="25" t="s">
        <v>737</v>
      </c>
      <c r="K305" s="25" t="s">
        <v>585</v>
      </c>
      <c r="L305" s="25" t="s">
        <v>585</v>
      </c>
      <c r="M305" s="21" t="s">
        <v>790</v>
      </c>
      <c r="N305" s="26">
        <v>0.93600000000000005</v>
      </c>
      <c r="O305" s="27">
        <v>3388</v>
      </c>
      <c r="P305" s="23">
        <v>2.9</v>
      </c>
      <c r="Q305" s="23">
        <v>750</v>
      </c>
      <c r="R305" s="22">
        <f t="shared" si="111"/>
        <v>15</v>
      </c>
      <c r="S305" s="21">
        <f t="shared" si="113"/>
        <v>57.082000000000001</v>
      </c>
      <c r="T305" s="22">
        <f>S305-7</f>
        <v>50.082000000000001</v>
      </c>
      <c r="U305" s="22">
        <f>S305-15</f>
        <v>42.082000000000001</v>
      </c>
      <c r="V305" s="21" t="s">
        <v>830</v>
      </c>
      <c r="W305" s="23" t="s">
        <v>901</v>
      </c>
      <c r="X305" s="2" t="s">
        <v>465</v>
      </c>
      <c r="Y305">
        <f t="shared" si="109"/>
        <v>1</v>
      </c>
    </row>
    <row r="306" spans="1:25" x14ac:dyDescent="0.15">
      <c r="A306" s="21"/>
      <c r="B306" s="22" t="str">
        <f t="shared" si="112"/>
        <v/>
      </c>
      <c r="C306" s="22" t="str">
        <f>IF(AND($D$14&gt;=T306,$D$14&lt;=(S306-5)),"MATCH",IF(AND($D$14&gt;=U306,$D$14&lt;T306),"REACH",IF(AND($D$14&gt;(S306-5),$D$14&lt;(S306+10)),"SAFETY","")))</f>
        <v>MATCH</v>
      </c>
      <c r="D306" s="21" t="s">
        <v>466</v>
      </c>
      <c r="E306" s="23" t="s">
        <v>10</v>
      </c>
      <c r="F306" s="12">
        <v>0.49523809523809526</v>
      </c>
      <c r="G306" s="12">
        <v>0.51600000000000001</v>
      </c>
      <c r="H306" s="24">
        <v>18037.25</v>
      </c>
      <c r="I306" s="24" t="str">
        <f t="shared" si="108"/>
        <v>Small</v>
      </c>
      <c r="J306" s="25" t="s">
        <v>744</v>
      </c>
      <c r="K306" s="25" t="s">
        <v>585</v>
      </c>
      <c r="L306" s="25" t="s">
        <v>585</v>
      </c>
      <c r="M306" s="21"/>
      <c r="N306" s="26">
        <v>0.28299999999999997</v>
      </c>
      <c r="O306" s="27">
        <v>2183</v>
      </c>
      <c r="P306" s="23">
        <v>3.09</v>
      </c>
      <c r="Q306" s="23">
        <v>885</v>
      </c>
      <c r="R306" s="22">
        <f t="shared" si="111"/>
        <v>18</v>
      </c>
      <c r="S306" s="21">
        <f t="shared" si="113"/>
        <v>63.623400000000004</v>
      </c>
      <c r="T306" s="22">
        <f>S306-13</f>
        <v>50.623400000000004</v>
      </c>
      <c r="U306" s="22">
        <f t="shared" si="115"/>
        <v>43.623400000000004</v>
      </c>
      <c r="V306" s="21" t="s">
        <v>829</v>
      </c>
      <c r="W306" s="23" t="s">
        <v>901</v>
      </c>
      <c r="X306" s="2" t="s">
        <v>466</v>
      </c>
      <c r="Y306">
        <f t="shared" si="109"/>
        <v>1</v>
      </c>
    </row>
    <row r="307" spans="1:25" x14ac:dyDescent="0.15">
      <c r="A307" s="21"/>
      <c r="B307" s="22" t="str">
        <f t="shared" si="112"/>
        <v>$$</v>
      </c>
      <c r="C307" s="22" t="str">
        <f>IF(AND($D$14&gt;=T307,$D$14&lt;=(S307-5)),"MATCH",IF(AND($D$14&gt;=U307,$D$14&lt;T307),"REACH",IF(AND($D$14&gt;(S307-5),$D$14&lt;(S307+5)),"SAFETY","")))</f>
        <v>SAFETY</v>
      </c>
      <c r="D307" s="25" t="s">
        <v>467</v>
      </c>
      <c r="E307" s="23" t="s">
        <v>615</v>
      </c>
      <c r="F307" s="12">
        <v>0.495</v>
      </c>
      <c r="G307" s="12">
        <v>0.46533333333333332</v>
      </c>
      <c r="H307" s="24">
        <v>9055.25</v>
      </c>
      <c r="I307" s="24" t="str">
        <f t="shared" si="108"/>
        <v>Small</v>
      </c>
      <c r="J307" s="25" t="s">
        <v>745</v>
      </c>
      <c r="K307" s="25" t="s">
        <v>586</v>
      </c>
      <c r="L307" s="25" t="s">
        <v>585</v>
      </c>
      <c r="M307" s="21" t="s">
        <v>790</v>
      </c>
      <c r="N307" s="26">
        <v>0.97699999999999998</v>
      </c>
      <c r="O307" s="27">
        <v>924</v>
      </c>
      <c r="P307" s="23">
        <v>3</v>
      </c>
      <c r="Q307" s="23">
        <v>745</v>
      </c>
      <c r="R307" s="22">
        <f t="shared" si="111"/>
        <v>15</v>
      </c>
      <c r="S307" s="21">
        <f t="shared" si="113"/>
        <v>58.332000000000001</v>
      </c>
      <c r="T307" s="22">
        <f>S307-7</f>
        <v>51.332000000000001</v>
      </c>
      <c r="U307" s="22">
        <f>S307-15</f>
        <v>43.332000000000001</v>
      </c>
      <c r="V307" s="21" t="s">
        <v>75</v>
      </c>
      <c r="W307" s="23" t="s">
        <v>901</v>
      </c>
      <c r="X307" s="2" t="s">
        <v>467</v>
      </c>
      <c r="Y307">
        <f t="shared" si="109"/>
        <v>1</v>
      </c>
    </row>
    <row r="308" spans="1:25" x14ac:dyDescent="0.15">
      <c r="A308" s="21"/>
      <c r="B308" s="22" t="str">
        <f t="shared" si="112"/>
        <v/>
      </c>
      <c r="C308" s="22" t="str">
        <f>IF(AND($D$14&gt;=T308,$D$14&lt;=(S308)),"MATCH",IF(AND($D$14&gt;=U308,$D$14&lt;T308),"REACH",IF(AND($D$14&gt;S308,$D$14&lt;(S308+10)),"SAFETY","")))</f>
        <v/>
      </c>
      <c r="D308" s="21" t="s">
        <v>468</v>
      </c>
      <c r="E308" s="23" t="s">
        <v>196</v>
      </c>
      <c r="F308" s="12">
        <v>0.4925373134328358</v>
      </c>
      <c r="G308" s="12">
        <v>0.65533333333333332</v>
      </c>
      <c r="H308" s="24">
        <v>16743.25</v>
      </c>
      <c r="I308" s="24" t="str">
        <f t="shared" si="108"/>
        <v>Small</v>
      </c>
      <c r="J308" s="25" t="s">
        <v>746</v>
      </c>
      <c r="K308" s="25" t="s">
        <v>586</v>
      </c>
      <c r="L308" s="25" t="s">
        <v>585</v>
      </c>
      <c r="M308" s="21"/>
      <c r="N308" s="26">
        <v>8.6999999999999994E-2</v>
      </c>
      <c r="O308" s="27">
        <v>1028</v>
      </c>
      <c r="P308" s="23">
        <v>3.69</v>
      </c>
      <c r="Q308" s="23">
        <v>1065</v>
      </c>
      <c r="R308" s="21">
        <f t="shared" si="111"/>
        <v>23</v>
      </c>
      <c r="S308" s="21">
        <f t="shared" si="113"/>
        <v>78.067399999999992</v>
      </c>
      <c r="T308" s="22">
        <f>S308-10</f>
        <v>68.067399999999992</v>
      </c>
      <c r="U308" s="22">
        <f>S308-20</f>
        <v>58.067399999999992</v>
      </c>
      <c r="V308" s="21" t="s">
        <v>904</v>
      </c>
      <c r="W308" s="23" t="s">
        <v>901</v>
      </c>
      <c r="X308" s="2" t="s">
        <v>468</v>
      </c>
      <c r="Y308">
        <f t="shared" si="109"/>
        <v>1</v>
      </c>
    </row>
    <row r="309" spans="1:25" x14ac:dyDescent="0.15">
      <c r="A309" s="21"/>
      <c r="B309" s="22" t="str">
        <f t="shared" si="112"/>
        <v>$</v>
      </c>
      <c r="C309" s="22" t="str">
        <f>IF(AND($D$14&gt;=T309,$D$14&lt;=(S309-5)),"MATCH",IF(AND($D$14&gt;=U309,$D$14&lt;T309),"REACH",IF(AND($D$14&gt;(S309-5),$D$14&lt;(S309+10)),"SAFETY","")))</f>
        <v>MATCH</v>
      </c>
      <c r="D309" s="21" t="s">
        <v>307</v>
      </c>
      <c r="E309" s="23" t="s">
        <v>46</v>
      </c>
      <c r="F309" s="12">
        <v>0.49019607843137253</v>
      </c>
      <c r="G309" s="12">
        <v>0.61699999999999999</v>
      </c>
      <c r="H309" s="24">
        <v>12352.25</v>
      </c>
      <c r="I309" s="24" t="str">
        <f t="shared" si="108"/>
        <v>Small</v>
      </c>
      <c r="J309" s="25" t="s">
        <v>747</v>
      </c>
      <c r="K309" s="25" t="s">
        <v>585</v>
      </c>
      <c r="L309" s="25" t="s">
        <v>585</v>
      </c>
      <c r="M309" s="21"/>
      <c r="N309" s="26">
        <v>0.161</v>
      </c>
      <c r="O309" s="27">
        <v>2715</v>
      </c>
      <c r="P309" s="23">
        <v>3.04</v>
      </c>
      <c r="Q309" s="23">
        <v>950</v>
      </c>
      <c r="R309" s="22">
        <f t="shared" si="111"/>
        <v>20</v>
      </c>
      <c r="S309" s="21">
        <f t="shared" si="113"/>
        <v>65.775999999999996</v>
      </c>
      <c r="T309" s="22">
        <f>S309-13</f>
        <v>52.775999999999996</v>
      </c>
      <c r="U309" s="22">
        <f t="shared" ref="U309:U310" si="116">S309-20</f>
        <v>45.775999999999996</v>
      </c>
      <c r="V309" s="21" t="s">
        <v>829</v>
      </c>
      <c r="W309" s="23" t="s">
        <v>901</v>
      </c>
      <c r="X309" s="2" t="s">
        <v>307</v>
      </c>
      <c r="Y309">
        <f t="shared" si="109"/>
        <v>1</v>
      </c>
    </row>
    <row r="310" spans="1:25" x14ac:dyDescent="0.15">
      <c r="A310" s="21"/>
      <c r="B310" s="22" t="str">
        <f t="shared" si="112"/>
        <v>$</v>
      </c>
      <c r="C310" s="22" t="str">
        <f>IF(AND($D$14&gt;=T310,$D$14&lt;=(S310-5)),"MATCH",IF(AND($D$14&gt;=U310,$D$14&lt;T310),"REACH",IF(AND($D$14&gt;(S310-5),$D$14&lt;(S310+10)),"SAFETY","")))</f>
        <v>MATCH</v>
      </c>
      <c r="D310" s="21" t="s">
        <v>308</v>
      </c>
      <c r="E310" s="23" t="s">
        <v>28</v>
      </c>
      <c r="F310" s="12">
        <v>0.48684210526315791</v>
      </c>
      <c r="G310" s="12">
        <v>0.46966666666666668</v>
      </c>
      <c r="H310" s="24">
        <v>11077</v>
      </c>
      <c r="I310" s="24" t="str">
        <f t="shared" si="108"/>
        <v>Small</v>
      </c>
      <c r="J310" s="25" t="s">
        <v>748</v>
      </c>
      <c r="K310" s="25" t="s">
        <v>586</v>
      </c>
      <c r="L310" s="25" t="s">
        <v>585</v>
      </c>
      <c r="M310" s="21"/>
      <c r="N310" s="26">
        <v>0.13600000000000001</v>
      </c>
      <c r="O310" s="27">
        <v>947</v>
      </c>
      <c r="P310" s="23">
        <v>3.2</v>
      </c>
      <c r="Q310" s="23"/>
      <c r="R310" s="22"/>
      <c r="S310" s="21">
        <v>65</v>
      </c>
      <c r="T310" s="22">
        <f>S310-13</f>
        <v>52</v>
      </c>
      <c r="U310" s="22">
        <f t="shared" si="116"/>
        <v>45</v>
      </c>
      <c r="V310" s="21" t="s">
        <v>829</v>
      </c>
      <c r="W310" s="23" t="s">
        <v>901</v>
      </c>
      <c r="X310" s="2" t="s">
        <v>308</v>
      </c>
      <c r="Y310">
        <f t="shared" si="109"/>
        <v>1</v>
      </c>
    </row>
    <row r="311" spans="1:25" x14ac:dyDescent="0.15">
      <c r="A311" s="21"/>
      <c r="B311" s="22" t="str">
        <f t="shared" si="112"/>
        <v/>
      </c>
      <c r="C311" s="22" t="str">
        <f>IF(AND($D$14&gt;=T311,$D$14&lt;=(S311-5)),"MATCH",IF(AND($D$14&gt;=U311,$D$14&lt;T311),"REACH",IF(AND($D$14&gt;(S311-5),$D$14&lt;(S311+5)),"SAFETY","")))</f>
        <v>SAFETY</v>
      </c>
      <c r="D311" s="22" t="s">
        <v>641</v>
      </c>
      <c r="E311" s="23" t="s">
        <v>71</v>
      </c>
      <c r="F311" s="12">
        <v>0.4854368932038835</v>
      </c>
      <c r="G311" s="12">
        <v>0.57299999999999995</v>
      </c>
      <c r="H311" s="24">
        <v>28236.75</v>
      </c>
      <c r="I311" s="24" t="str">
        <f t="shared" si="108"/>
        <v>Small</v>
      </c>
      <c r="J311" s="25" t="s">
        <v>749</v>
      </c>
      <c r="K311" s="25" t="s">
        <v>586</v>
      </c>
      <c r="L311" s="25" t="s">
        <v>585</v>
      </c>
      <c r="M311" s="21"/>
      <c r="N311" s="26">
        <v>0.35899999999999999</v>
      </c>
      <c r="O311" s="27">
        <v>982</v>
      </c>
      <c r="P311" s="23">
        <v>2.87</v>
      </c>
      <c r="Q311" s="23">
        <v>830</v>
      </c>
      <c r="R311" s="22">
        <f t="shared" ref="R311:R319" si="117">IF(Q311=1600,36,IF(Q311&gt;=1540,35,IF(Q311&gt;=1490,34,IF(Q311&gt;=1440,33,IF(Q311&gt;=1400,32,IF(Q311&gt;=1360,31,IF(Q311&gt;=1330,30,IF(Q311&gt;=1290,29,IF(Q311&gt;=1250,28,IF(Q311&gt;=1210,27,IF(Q311&gt;=1170,26,IF(Q311&gt;=1130,25,IF(Q311&gt;=1090,24,IF(Q311&gt;=1050,23,IF(Q311&gt;=1020,22,IF(Q311&gt;=980,21,IF(Q311&gt;=940,20,IF(Q311&gt;=900,19,IF(Q311&gt;=860,18,IF(Q311&gt;=820,17,IF(Q311&gt;=770,16,IF(Q311&gt;=720,15,IF(Q311&gt;=670,14,IF(Q311&gt;=620,13,IF(Q311&gt;=560,12,IF(Q311&gt;=510,11,""))))))))))))))))))))))))))</f>
        <v>17</v>
      </c>
      <c r="S311" s="21">
        <f>(P311*12.5)+(R311*1.3888)</f>
        <v>59.4846</v>
      </c>
      <c r="T311" s="22">
        <f>S311-7</f>
        <v>52.4846</v>
      </c>
      <c r="U311" s="22">
        <f>S311-15</f>
        <v>44.4846</v>
      </c>
      <c r="V311" s="21" t="s">
        <v>830</v>
      </c>
      <c r="W311" s="23" t="s">
        <v>901</v>
      </c>
      <c r="X311" s="2" t="s">
        <v>641</v>
      </c>
      <c r="Y311">
        <f t="shared" si="109"/>
        <v>1</v>
      </c>
    </row>
    <row r="312" spans="1:25" x14ac:dyDescent="0.15">
      <c r="A312" s="21"/>
      <c r="B312" s="22" t="str">
        <f t="shared" si="112"/>
        <v>$</v>
      </c>
      <c r="C312" s="22" t="str">
        <f>IF(AND($D$14&gt;=T312,$D$14&lt;=(S312-5)),"MATCH",IF(AND($D$14&gt;=U312,$D$14&lt;T312),"REACH",IF(AND($D$14&gt;(S312-5),$D$14&lt;(S312+10)),"SAFETY","")))</f>
        <v>MATCH</v>
      </c>
      <c r="D312" s="21" t="s">
        <v>469</v>
      </c>
      <c r="E312" s="23" t="s">
        <v>8</v>
      </c>
      <c r="F312" s="12">
        <v>0.4854368932038835</v>
      </c>
      <c r="G312" s="12">
        <v>0.59633333333333338</v>
      </c>
      <c r="H312" s="24">
        <v>12855</v>
      </c>
      <c r="I312" s="24" t="str">
        <f t="shared" si="108"/>
        <v>Small</v>
      </c>
      <c r="J312" s="25" t="s">
        <v>750</v>
      </c>
      <c r="K312" s="25" t="s">
        <v>585</v>
      </c>
      <c r="L312" s="25" t="s">
        <v>585</v>
      </c>
      <c r="M312" s="21"/>
      <c r="N312" s="26">
        <v>0.17599999999999999</v>
      </c>
      <c r="O312" s="27">
        <v>2180</v>
      </c>
      <c r="P312" s="23">
        <v>3.34</v>
      </c>
      <c r="Q312" s="23">
        <v>970</v>
      </c>
      <c r="R312" s="22">
        <f t="shared" si="117"/>
        <v>20</v>
      </c>
      <c r="S312" s="21">
        <f>(P312*12.5)+(R312*1.3888)</f>
        <v>69.525999999999996</v>
      </c>
      <c r="T312" s="22">
        <f>S312-13</f>
        <v>56.525999999999996</v>
      </c>
      <c r="U312" s="22">
        <f>S312-20</f>
        <v>49.525999999999996</v>
      </c>
      <c r="V312" s="21" t="s">
        <v>829</v>
      </c>
      <c r="W312" s="23" t="s">
        <v>901</v>
      </c>
      <c r="X312" s="2" t="s">
        <v>469</v>
      </c>
      <c r="Y312">
        <f t="shared" si="109"/>
        <v>1</v>
      </c>
    </row>
    <row r="313" spans="1:25" x14ac:dyDescent="0.15">
      <c r="A313" s="21"/>
      <c r="B313" s="22" t="str">
        <f t="shared" si="112"/>
        <v/>
      </c>
      <c r="C313" s="22" t="str">
        <f>IF(AND($D$14&gt;=T313,$D$14&lt;=(S313)),"MATCH",IF(AND($D$14&gt;=U313,$D$14&lt;T313),"REACH",IF(AND($D$14&gt;S313,$D$14&lt;(S313+10)),"SAFETY","")))</f>
        <v>REACH</v>
      </c>
      <c r="D313" s="21" t="s">
        <v>470</v>
      </c>
      <c r="E313" s="23" t="s">
        <v>441</v>
      </c>
      <c r="F313" s="12">
        <v>0.48484848484848486</v>
      </c>
      <c r="G313" s="12">
        <v>0.7403333333333334</v>
      </c>
      <c r="H313" s="24">
        <v>15213.75</v>
      </c>
      <c r="I313" s="24" t="str">
        <f t="shared" si="108"/>
        <v>Small</v>
      </c>
      <c r="J313" s="25" t="s">
        <v>751</v>
      </c>
      <c r="K313" s="25" t="s">
        <v>585</v>
      </c>
      <c r="L313" s="25" t="s">
        <v>585</v>
      </c>
      <c r="M313" s="21"/>
      <c r="N313" s="26">
        <v>3.5999999999999997E-2</v>
      </c>
      <c r="O313" s="27">
        <v>2133</v>
      </c>
      <c r="P313" s="23">
        <v>3.46</v>
      </c>
      <c r="Q313" s="23">
        <v>1025</v>
      </c>
      <c r="R313" s="21">
        <f t="shared" si="117"/>
        <v>22</v>
      </c>
      <c r="S313" s="21">
        <f>(P313*12.5)+(R313*1.3888)</f>
        <v>73.803600000000003</v>
      </c>
      <c r="T313" s="22">
        <f>S313-10</f>
        <v>63.803600000000003</v>
      </c>
      <c r="U313" s="22">
        <f>S313-20</f>
        <v>53.803600000000003</v>
      </c>
      <c r="V313" s="21" t="s">
        <v>904</v>
      </c>
      <c r="W313" s="23" t="s">
        <v>901</v>
      </c>
      <c r="X313" s="2" t="s">
        <v>470</v>
      </c>
      <c r="Y313">
        <f t="shared" si="109"/>
        <v>1</v>
      </c>
    </row>
    <row r="314" spans="1:25" x14ac:dyDescent="0.15">
      <c r="A314" s="21"/>
      <c r="B314" s="22" t="str">
        <f t="shared" si="112"/>
        <v/>
      </c>
      <c r="C314" s="22" t="str">
        <f>IF(AND($D$14&gt;=T314,$D$14&lt;=(S314-5)),"MATCH",IF(AND($D$14&gt;=U314,$D$14&lt;T314),"REACH",IF(AND($D$14&gt;(S314-5),$D$14&lt;(S314+10)),"SAFETY","")))</f>
        <v>REACH</v>
      </c>
      <c r="D314" s="21" t="s">
        <v>471</v>
      </c>
      <c r="E314" s="23" t="s">
        <v>253</v>
      </c>
      <c r="F314" s="12">
        <v>0.48275862068965519</v>
      </c>
      <c r="G314" s="12">
        <v>0.54400000000000004</v>
      </c>
      <c r="H314" s="24">
        <v>15244</v>
      </c>
      <c r="I314" s="24" t="str">
        <f t="shared" si="108"/>
        <v>Small</v>
      </c>
      <c r="J314" s="25" t="s">
        <v>905</v>
      </c>
      <c r="K314" s="25" t="s">
        <v>585</v>
      </c>
      <c r="L314" s="25" t="s">
        <v>585</v>
      </c>
      <c r="M314" s="21"/>
      <c r="N314" s="26">
        <v>6.8000000000000005E-2</v>
      </c>
      <c r="O314" s="27">
        <v>2230</v>
      </c>
      <c r="P314" s="23">
        <v>3.41</v>
      </c>
      <c r="Q314" s="23">
        <v>950</v>
      </c>
      <c r="R314" s="22">
        <f t="shared" si="117"/>
        <v>20</v>
      </c>
      <c r="S314" s="21">
        <f>(P314*12.5)+(R314*1.3888)</f>
        <v>70.400999999999996</v>
      </c>
      <c r="T314" s="22">
        <f>S314-13</f>
        <v>57.400999999999996</v>
      </c>
      <c r="U314" s="22">
        <f t="shared" ref="U314" si="118">S314-20</f>
        <v>50.400999999999996</v>
      </c>
      <c r="V314" s="21" t="s">
        <v>829</v>
      </c>
      <c r="W314" s="23" t="s">
        <v>901</v>
      </c>
      <c r="X314" s="2" t="s">
        <v>471</v>
      </c>
      <c r="Y314">
        <f t="shared" si="109"/>
        <v>1</v>
      </c>
    </row>
    <row r="315" spans="1:25" x14ac:dyDescent="0.15">
      <c r="A315" s="21"/>
      <c r="B315" s="22" t="str">
        <f t="shared" si="112"/>
        <v/>
      </c>
      <c r="C315" s="22" t="str">
        <f>IF(AND($D$14&gt;=T315,$D$14&lt;=(S315-5)),"MATCH",IF(AND($D$14&gt;=U315,$D$14&lt;T315),"REACH",IF(AND($D$14&gt;(S315-5),$D$14&lt;(S315+10)),"SAFETY","")))</f>
        <v>SAFETY</v>
      </c>
      <c r="D315" s="21" t="s">
        <v>472</v>
      </c>
      <c r="E315" s="23" t="s">
        <v>71</v>
      </c>
      <c r="F315" s="12">
        <v>0.48245614035087719</v>
      </c>
      <c r="G315" s="12">
        <v>0.47300000000000003</v>
      </c>
      <c r="H315" s="24">
        <v>17721.25</v>
      </c>
      <c r="I315" s="24" t="str">
        <f t="shared" si="108"/>
        <v>Small</v>
      </c>
      <c r="J315" s="25" t="s">
        <v>906</v>
      </c>
      <c r="K315" s="25" t="s">
        <v>585</v>
      </c>
      <c r="L315" s="25" t="s">
        <v>585</v>
      </c>
      <c r="M315" s="21"/>
      <c r="N315" s="26">
        <v>0.152</v>
      </c>
      <c r="O315" s="27">
        <v>1518</v>
      </c>
      <c r="P315" s="23">
        <v>2.8</v>
      </c>
      <c r="Q315" s="23">
        <v>880</v>
      </c>
      <c r="R315" s="22">
        <f t="shared" si="117"/>
        <v>18</v>
      </c>
      <c r="S315" s="21">
        <f>(P315*12.5)+(R315*1.3888)</f>
        <v>59.998400000000004</v>
      </c>
      <c r="T315" s="22">
        <f>S315-7</f>
        <v>52.998400000000004</v>
      </c>
      <c r="U315" s="22">
        <f>S315-15</f>
        <v>44.998400000000004</v>
      </c>
      <c r="V315" s="21" t="s">
        <v>830</v>
      </c>
      <c r="W315" s="23" t="s">
        <v>901</v>
      </c>
      <c r="X315" s="2" t="s">
        <v>472</v>
      </c>
      <c r="Y315">
        <f t="shared" si="109"/>
        <v>1</v>
      </c>
    </row>
    <row r="316" spans="1:25" x14ac:dyDescent="0.15">
      <c r="A316" s="21"/>
      <c r="B316" s="22" t="str">
        <f t="shared" si="112"/>
        <v/>
      </c>
      <c r="C316" s="22" t="str">
        <f>IF(AND($D$14&gt;=T316,$D$14&lt;=(S316)),"MATCH",IF(AND($D$14&gt;=U316,$D$14&lt;T316),"REACH",IF(AND($D$14&gt;S316,$D$14&lt;(S316+10)),"SAFETY","")))</f>
        <v>REACH</v>
      </c>
      <c r="D316" s="21" t="s">
        <v>473</v>
      </c>
      <c r="E316" s="23" t="s">
        <v>171</v>
      </c>
      <c r="F316" s="12">
        <v>0.48148148148148145</v>
      </c>
      <c r="G316" s="12">
        <v>0.71566666666666656</v>
      </c>
      <c r="H316" s="24">
        <v>15617.75</v>
      </c>
      <c r="I316" s="24" t="str">
        <f t="shared" si="108"/>
        <v>Small</v>
      </c>
      <c r="J316" s="25" t="s">
        <v>834</v>
      </c>
      <c r="K316" s="25" t="s">
        <v>586</v>
      </c>
      <c r="L316" s="25" t="s">
        <v>585</v>
      </c>
      <c r="M316" s="21"/>
      <c r="N316" s="26">
        <v>7.6999999999999999E-2</v>
      </c>
      <c r="O316" s="27">
        <v>1486</v>
      </c>
      <c r="P316" s="23" t="s">
        <v>644</v>
      </c>
      <c r="Q316" s="23">
        <v>1065</v>
      </c>
      <c r="R316" s="21">
        <f t="shared" si="117"/>
        <v>23</v>
      </c>
      <c r="S316" s="21">
        <v>75</v>
      </c>
      <c r="T316" s="22">
        <f>S316-10</f>
        <v>65</v>
      </c>
      <c r="U316" s="22">
        <f>S316-20</f>
        <v>55</v>
      </c>
      <c r="V316" s="21" t="s">
        <v>904</v>
      </c>
      <c r="W316" s="23" t="s">
        <v>901</v>
      </c>
      <c r="X316" s="2" t="s">
        <v>473</v>
      </c>
      <c r="Y316">
        <f t="shared" si="109"/>
        <v>1</v>
      </c>
    </row>
    <row r="317" spans="1:25" x14ac:dyDescent="0.15">
      <c r="A317" s="21"/>
      <c r="B317" s="22" t="str">
        <f t="shared" si="112"/>
        <v>$</v>
      </c>
      <c r="C317" s="22" t="str">
        <f>IF(AND($D$14&gt;=T317,$D$14&lt;=(S317)),"MATCH",IF(AND($D$14&gt;=U317,$D$14&lt;T317),"REACH",IF(AND($D$14&gt;S317,$D$14&lt;(S317+10)),"SAFETY","")))</f>
        <v>REACH</v>
      </c>
      <c r="D317" s="21" t="s">
        <v>145</v>
      </c>
      <c r="E317" s="23" t="s">
        <v>146</v>
      </c>
      <c r="F317" s="12">
        <v>0.48051948051948051</v>
      </c>
      <c r="G317" s="12">
        <v>0.58033333333333326</v>
      </c>
      <c r="H317" s="24">
        <v>11631.25</v>
      </c>
      <c r="I317" s="24" t="str">
        <f t="shared" si="108"/>
        <v>Small</v>
      </c>
      <c r="J317" s="25" t="s">
        <v>835</v>
      </c>
      <c r="K317" s="25" t="s">
        <v>585</v>
      </c>
      <c r="L317" s="25" t="s">
        <v>585</v>
      </c>
      <c r="M317" s="21"/>
      <c r="N317" s="26">
        <v>0.192</v>
      </c>
      <c r="O317" s="27">
        <v>795</v>
      </c>
      <c r="P317" s="23">
        <v>3.42</v>
      </c>
      <c r="Q317" s="23">
        <v>1005</v>
      </c>
      <c r="R317" s="21">
        <f t="shared" si="117"/>
        <v>21</v>
      </c>
      <c r="S317" s="21">
        <f>(P317*12.5)+(R317*1.3888)</f>
        <v>71.9148</v>
      </c>
      <c r="T317" s="22">
        <f>S317-13</f>
        <v>58.9148</v>
      </c>
      <c r="U317" s="22">
        <f>S317-20</f>
        <v>51.9148</v>
      </c>
      <c r="V317" s="21" t="s">
        <v>829</v>
      </c>
      <c r="W317" s="23" t="s">
        <v>901</v>
      </c>
      <c r="X317" s="2" t="s">
        <v>145</v>
      </c>
      <c r="Y317">
        <f t="shared" si="109"/>
        <v>1</v>
      </c>
    </row>
    <row r="318" spans="1:25" x14ac:dyDescent="0.15">
      <c r="A318" s="21"/>
      <c r="B318" s="22" t="str">
        <f t="shared" si="112"/>
        <v/>
      </c>
      <c r="C318" s="22" t="str">
        <f>IF(AND($D$14&gt;=T318,$D$14&lt;=(S318-5)),"MATCH",IF(AND($D$14&gt;=U318,$D$14&lt;T318),"REACH",IF(AND($D$14&gt;(S318-5),$D$14&lt;(S318+10)),"SAFETY","")))</f>
        <v>MATCH</v>
      </c>
      <c r="D318" s="21" t="s">
        <v>147</v>
      </c>
      <c r="E318" s="23" t="s">
        <v>171</v>
      </c>
      <c r="F318" s="12">
        <v>0.47967479674796748</v>
      </c>
      <c r="G318" s="12">
        <v>0.62733333333333341</v>
      </c>
      <c r="H318" s="24">
        <v>15965.5</v>
      </c>
      <c r="I318" s="24" t="str">
        <f t="shared" si="108"/>
        <v>Small</v>
      </c>
      <c r="J318" s="25" t="s">
        <v>754</v>
      </c>
      <c r="K318" s="25" t="s">
        <v>585</v>
      </c>
      <c r="L318" s="25" t="s">
        <v>585</v>
      </c>
      <c r="M318" s="21"/>
      <c r="N318" s="26">
        <v>0.29199999999999998</v>
      </c>
      <c r="O318" s="27">
        <v>3425</v>
      </c>
      <c r="P318" s="23">
        <v>3.28</v>
      </c>
      <c r="Q318" s="23">
        <v>880</v>
      </c>
      <c r="R318" s="22">
        <f t="shared" si="117"/>
        <v>18</v>
      </c>
      <c r="S318" s="21">
        <f>(P318*12.5)+(R318*1.3888)</f>
        <v>65.998400000000004</v>
      </c>
      <c r="T318" s="22">
        <f>S318-13</f>
        <v>52.998400000000004</v>
      </c>
      <c r="U318" s="22">
        <f t="shared" ref="U318:U321" si="119">S318-20</f>
        <v>45.998400000000004</v>
      </c>
      <c r="V318" s="21" t="s">
        <v>829</v>
      </c>
      <c r="W318" s="23" t="s">
        <v>901</v>
      </c>
      <c r="X318" s="2" t="s">
        <v>147</v>
      </c>
      <c r="Y318">
        <f t="shared" si="109"/>
        <v>1</v>
      </c>
    </row>
    <row r="319" spans="1:25" x14ac:dyDescent="0.15">
      <c r="A319" s="21"/>
      <c r="B319" s="22" t="str">
        <f t="shared" si="112"/>
        <v/>
      </c>
      <c r="C319" s="22" t="str">
        <f>IF(AND($D$14&gt;=T319,$D$14&lt;=(S319-5)),"MATCH",IF(AND($D$14&gt;=U319,$D$14&lt;T319),"REACH",IF(AND($D$14&gt;(S319-5),$D$14&lt;(S319+10)),"SAFETY","")))</f>
        <v>MATCH</v>
      </c>
      <c r="D319" s="21" t="s">
        <v>148</v>
      </c>
      <c r="E319" s="23" t="s">
        <v>71</v>
      </c>
      <c r="F319" s="12">
        <v>0.47916666666666669</v>
      </c>
      <c r="G319" s="12">
        <v>0.58733333333333326</v>
      </c>
      <c r="H319" s="24">
        <v>19381.75</v>
      </c>
      <c r="I319" s="24" t="str">
        <f t="shared" si="108"/>
        <v>Small</v>
      </c>
      <c r="J319" s="25" t="s">
        <v>755</v>
      </c>
      <c r="K319" s="25" t="s">
        <v>585</v>
      </c>
      <c r="L319" s="25" t="s">
        <v>585</v>
      </c>
      <c r="M319" s="21"/>
      <c r="N319" s="26">
        <v>0.219</v>
      </c>
      <c r="O319" s="27">
        <v>866</v>
      </c>
      <c r="P319" s="23">
        <v>3</v>
      </c>
      <c r="Q319" s="23">
        <v>865</v>
      </c>
      <c r="R319" s="22">
        <f t="shared" si="117"/>
        <v>18</v>
      </c>
      <c r="S319" s="21">
        <f>(P319*12.5)+(R319*1.3888)</f>
        <v>62.498400000000004</v>
      </c>
      <c r="T319" s="22">
        <f>S319-13</f>
        <v>49.498400000000004</v>
      </c>
      <c r="U319" s="22">
        <f t="shared" si="119"/>
        <v>42.498400000000004</v>
      </c>
      <c r="V319" s="21" t="s">
        <v>829</v>
      </c>
      <c r="W319" s="23" t="s">
        <v>901</v>
      </c>
      <c r="X319" s="2" t="s">
        <v>148</v>
      </c>
      <c r="Y319">
        <f t="shared" si="109"/>
        <v>1</v>
      </c>
    </row>
    <row r="320" spans="1:25" x14ac:dyDescent="0.15">
      <c r="A320" s="21"/>
      <c r="B320" s="22" t="str">
        <f t="shared" si="112"/>
        <v/>
      </c>
      <c r="C320" s="22" t="str">
        <f>IF(AND($D$14&gt;=T320,$D$14&lt;=(S320-5)),"MATCH",IF(AND($D$14&gt;=U320,$D$14&lt;T320),"REACH",IF(AND($D$14&gt;(S320-5),$D$14&lt;(S320+10)),"SAFETY","")))</f>
        <v>MATCH</v>
      </c>
      <c r="D320" s="21" t="s">
        <v>317</v>
      </c>
      <c r="E320" s="23" t="s">
        <v>167</v>
      </c>
      <c r="F320" s="12">
        <v>0.47887323943661969</v>
      </c>
      <c r="G320" s="12">
        <v>0.72933333333333328</v>
      </c>
      <c r="H320" s="24">
        <v>18181.25</v>
      </c>
      <c r="I320" s="24" t="str">
        <f t="shared" si="108"/>
        <v>Small</v>
      </c>
      <c r="J320" s="25" t="s">
        <v>567</v>
      </c>
      <c r="K320" s="25" t="s">
        <v>586</v>
      </c>
      <c r="L320" s="25" t="s">
        <v>585</v>
      </c>
      <c r="M320" s="21"/>
      <c r="N320" s="26">
        <v>0.06</v>
      </c>
      <c r="O320" s="27">
        <v>1682</v>
      </c>
      <c r="P320" s="23" t="s">
        <v>644</v>
      </c>
      <c r="Q320" s="23"/>
      <c r="R320" s="22"/>
      <c r="S320" s="21">
        <v>70</v>
      </c>
      <c r="T320" s="22">
        <f>S320-13</f>
        <v>57</v>
      </c>
      <c r="U320" s="22">
        <f t="shared" si="119"/>
        <v>50</v>
      </c>
      <c r="V320" s="21" t="s">
        <v>829</v>
      </c>
      <c r="W320" s="23" t="s">
        <v>901</v>
      </c>
      <c r="X320" s="2" t="s">
        <v>317</v>
      </c>
      <c r="Y320">
        <f t="shared" si="109"/>
        <v>1</v>
      </c>
    </row>
    <row r="321" spans="1:25" x14ac:dyDescent="0.15">
      <c r="A321" s="21"/>
      <c r="B321" s="22" t="str">
        <f t="shared" si="112"/>
        <v/>
      </c>
      <c r="C321" s="22" t="str">
        <f>IF(AND($D$14&gt;=T321,$D$14&lt;=(S321-5)),"MATCH",IF(AND($D$14&gt;=U321,$D$14&lt;T321),"REACH",IF(AND($D$14&gt;(S321-5),$D$14&lt;(S321+10)),"SAFETY","")))</f>
        <v>MATCH</v>
      </c>
      <c r="D321" s="21" t="s">
        <v>318</v>
      </c>
      <c r="E321" s="23" t="s">
        <v>218</v>
      </c>
      <c r="F321" s="12">
        <v>0.47887323943661969</v>
      </c>
      <c r="G321" s="12">
        <v>0.48700000000000004</v>
      </c>
      <c r="H321" s="24">
        <v>16335</v>
      </c>
      <c r="I321" s="24" t="str">
        <f t="shared" si="108"/>
        <v>Small</v>
      </c>
      <c r="J321" s="25" t="s">
        <v>568</v>
      </c>
      <c r="K321" s="25" t="s">
        <v>585</v>
      </c>
      <c r="L321" s="25" t="s">
        <v>585</v>
      </c>
      <c r="M321" s="21"/>
      <c r="N321" s="26">
        <v>0.17499999999999999</v>
      </c>
      <c r="O321" s="27">
        <v>869</v>
      </c>
      <c r="P321" s="23">
        <v>3.02</v>
      </c>
      <c r="Q321" s="23">
        <v>870</v>
      </c>
      <c r="R321" s="22">
        <f t="shared" ref="R321:R357" si="120">IF(Q321=1600,36,IF(Q321&gt;=1540,35,IF(Q321&gt;=1490,34,IF(Q321&gt;=1440,33,IF(Q321&gt;=1400,32,IF(Q321&gt;=1360,31,IF(Q321&gt;=1330,30,IF(Q321&gt;=1290,29,IF(Q321&gt;=1250,28,IF(Q321&gt;=1210,27,IF(Q321&gt;=1170,26,IF(Q321&gt;=1130,25,IF(Q321&gt;=1090,24,IF(Q321&gt;=1050,23,IF(Q321&gt;=1020,22,IF(Q321&gt;=980,21,IF(Q321&gt;=940,20,IF(Q321&gt;=900,19,IF(Q321&gt;=860,18,IF(Q321&gt;=820,17,IF(Q321&gt;=770,16,IF(Q321&gt;=720,15,IF(Q321&gt;=670,14,IF(Q321&gt;=620,13,IF(Q321&gt;=560,12,IF(Q321&gt;=510,11,""))))))))))))))))))))))))))</f>
        <v>18</v>
      </c>
      <c r="S321" s="21">
        <f>(P321*12.5)+(R321*1.3888)</f>
        <v>62.748400000000004</v>
      </c>
      <c r="T321" s="22">
        <f>S321-13</f>
        <v>49.748400000000004</v>
      </c>
      <c r="U321" s="22">
        <f t="shared" si="119"/>
        <v>42.748400000000004</v>
      </c>
      <c r="V321" s="21" t="s">
        <v>829</v>
      </c>
      <c r="W321" s="23" t="s">
        <v>901</v>
      </c>
      <c r="X321" s="2" t="s">
        <v>318</v>
      </c>
      <c r="Y321">
        <f t="shared" si="109"/>
        <v>1</v>
      </c>
    </row>
    <row r="322" spans="1:25" x14ac:dyDescent="0.15">
      <c r="A322" s="21"/>
      <c r="B322" s="22" t="str">
        <f t="shared" si="112"/>
        <v>$</v>
      </c>
      <c r="C322" s="22" t="str">
        <f>IF(AND($D$14&gt;=T322,$D$14&lt;=(S322)),"MATCH",IF(AND($D$14&gt;=U322,$D$14&lt;T322),"REACH",IF(AND($D$14&gt;S322,$D$14&lt;(S322+10)),"SAFETY","")))</f>
        <v>REACH</v>
      </c>
      <c r="D322" s="21" t="s">
        <v>151</v>
      </c>
      <c r="E322" s="23" t="s">
        <v>28</v>
      </c>
      <c r="F322" s="12">
        <v>0.47470817120622566</v>
      </c>
      <c r="G322" s="12">
        <v>0.68500000000000005</v>
      </c>
      <c r="H322" s="24">
        <v>12848.25</v>
      </c>
      <c r="I322" s="24" t="str">
        <f t="shared" si="108"/>
        <v>Small</v>
      </c>
      <c r="J322" s="25" t="s">
        <v>569</v>
      </c>
      <c r="K322" s="25" t="s">
        <v>585</v>
      </c>
      <c r="L322" s="25" t="s">
        <v>585</v>
      </c>
      <c r="M322" s="21"/>
      <c r="N322" s="26">
        <v>7.0000000000000007E-2</v>
      </c>
      <c r="O322" s="27">
        <v>3147</v>
      </c>
      <c r="P322" s="23">
        <v>3.55</v>
      </c>
      <c r="Q322" s="23">
        <v>1000</v>
      </c>
      <c r="R322" s="21">
        <f t="shared" si="120"/>
        <v>21</v>
      </c>
      <c r="S322" s="21">
        <f>(P322*12.5)+(R322*1.3888)</f>
        <v>73.5398</v>
      </c>
      <c r="T322" s="22">
        <f>S322-10</f>
        <v>63.5398</v>
      </c>
      <c r="U322" s="22">
        <f>S322-20</f>
        <v>53.5398</v>
      </c>
      <c r="V322" s="21" t="s">
        <v>904</v>
      </c>
      <c r="W322" s="23" t="s">
        <v>901</v>
      </c>
      <c r="X322" s="2" t="s">
        <v>151</v>
      </c>
      <c r="Y322">
        <f t="shared" si="109"/>
        <v>1</v>
      </c>
    </row>
    <row r="323" spans="1:25" x14ac:dyDescent="0.15">
      <c r="A323" s="21"/>
      <c r="B323" s="22" t="str">
        <f t="shared" si="112"/>
        <v/>
      </c>
      <c r="C323" s="22" t="str">
        <f t="shared" ref="C323:C328" si="121">IF(AND($D$14&gt;=T323,$D$14&lt;=(S323-5)),"MATCH",IF(AND($D$14&gt;=U323,$D$14&lt;T323),"REACH",IF(AND($D$14&gt;(S323-5),$D$14&lt;(S323+10)),"SAFETY","")))</f>
        <v>REACH</v>
      </c>
      <c r="D323" s="21" t="s">
        <v>152</v>
      </c>
      <c r="E323" s="23" t="s">
        <v>167</v>
      </c>
      <c r="F323" s="12">
        <v>0.47468354430379744</v>
      </c>
      <c r="G323" s="12">
        <v>0.628</v>
      </c>
      <c r="H323" s="24">
        <v>19400.25</v>
      </c>
      <c r="I323" s="24" t="str">
        <f t="shared" si="108"/>
        <v>Small</v>
      </c>
      <c r="J323" s="25" t="s">
        <v>570</v>
      </c>
      <c r="K323" s="25" t="s">
        <v>585</v>
      </c>
      <c r="L323" s="25" t="s">
        <v>585</v>
      </c>
      <c r="M323" s="21"/>
      <c r="N323" s="26">
        <v>9.4E-2</v>
      </c>
      <c r="O323" s="27">
        <v>2075</v>
      </c>
      <c r="P323" s="23">
        <v>3.63</v>
      </c>
      <c r="Q323" s="23">
        <v>1010</v>
      </c>
      <c r="R323" s="22">
        <f t="shared" si="120"/>
        <v>21</v>
      </c>
      <c r="S323" s="21">
        <f>(P323*12.5)+(R323*1.3888)</f>
        <v>74.5398</v>
      </c>
      <c r="T323" s="22">
        <f t="shared" ref="T323:T328" si="122">S323-13</f>
        <v>61.5398</v>
      </c>
      <c r="U323" s="22">
        <f t="shared" ref="U323:U328" si="123">S323-20</f>
        <v>54.5398</v>
      </c>
      <c r="V323" s="21" t="s">
        <v>829</v>
      </c>
      <c r="W323" s="23" t="s">
        <v>901</v>
      </c>
      <c r="X323" s="2" t="s">
        <v>152</v>
      </c>
      <c r="Y323">
        <f t="shared" si="109"/>
        <v>1</v>
      </c>
    </row>
    <row r="324" spans="1:25" x14ac:dyDescent="0.15">
      <c r="A324" s="21"/>
      <c r="B324" s="22" t="str">
        <f t="shared" ref="B324:B355" si="124">IF(L324=1,"$$$",IF(AND(H324&lt;=13500,H324&gt;9500),"$",IF(AND(H324&lt;=9500,H324&gt;7500),"$$",IF(H324&lt;=7500,"$$$",""))))</f>
        <v/>
      </c>
      <c r="C324" s="22" t="str">
        <f t="shared" si="121"/>
        <v>MATCH</v>
      </c>
      <c r="D324" s="21" t="s">
        <v>153</v>
      </c>
      <c r="E324" s="23" t="s">
        <v>154</v>
      </c>
      <c r="F324" s="12">
        <v>0.47457627118644069</v>
      </c>
      <c r="G324" s="12">
        <v>0.47000000000000003</v>
      </c>
      <c r="H324" s="24">
        <v>15171.75</v>
      </c>
      <c r="I324" s="24" t="str">
        <f t="shared" si="108"/>
        <v>Small</v>
      </c>
      <c r="J324" s="25" t="s">
        <v>571</v>
      </c>
      <c r="K324" s="25" t="s">
        <v>586</v>
      </c>
      <c r="L324" s="25" t="s">
        <v>585</v>
      </c>
      <c r="M324" s="21"/>
      <c r="N324" s="26">
        <v>0.20799999999999999</v>
      </c>
      <c r="O324" s="27">
        <v>597</v>
      </c>
      <c r="P324" s="23">
        <v>3.15</v>
      </c>
      <c r="Q324" s="23">
        <v>890</v>
      </c>
      <c r="R324" s="22">
        <f t="shared" si="120"/>
        <v>18</v>
      </c>
      <c r="S324" s="21">
        <f>(P324*12.5)+(R324*1.3888)</f>
        <v>64.373400000000004</v>
      </c>
      <c r="T324" s="22">
        <f t="shared" si="122"/>
        <v>51.373400000000004</v>
      </c>
      <c r="U324" s="22">
        <f t="shared" si="123"/>
        <v>44.373400000000004</v>
      </c>
      <c r="V324" s="21" t="s">
        <v>829</v>
      </c>
      <c r="W324" s="23" t="s">
        <v>901</v>
      </c>
      <c r="X324" s="2" t="s">
        <v>153</v>
      </c>
      <c r="Y324">
        <f t="shared" si="109"/>
        <v>1</v>
      </c>
    </row>
    <row r="325" spans="1:25" x14ac:dyDescent="0.15">
      <c r="A325" s="21"/>
      <c r="B325" s="22" t="str">
        <f t="shared" si="124"/>
        <v/>
      </c>
      <c r="C325" s="22" t="str">
        <f t="shared" si="121"/>
        <v>MATCH</v>
      </c>
      <c r="D325" s="21" t="s">
        <v>155</v>
      </c>
      <c r="E325" s="23" t="s">
        <v>28</v>
      </c>
      <c r="F325" s="12">
        <v>0.47441860465116281</v>
      </c>
      <c r="G325" s="12">
        <v>0.62266666666666659</v>
      </c>
      <c r="H325" s="24">
        <v>14367</v>
      </c>
      <c r="I325" s="24" t="str">
        <f t="shared" si="108"/>
        <v>Small</v>
      </c>
      <c r="J325" s="25" t="s">
        <v>572</v>
      </c>
      <c r="K325" s="25" t="s">
        <v>585</v>
      </c>
      <c r="L325" s="25" t="s">
        <v>585</v>
      </c>
      <c r="M325" s="21"/>
      <c r="N325" s="26">
        <v>0.249</v>
      </c>
      <c r="O325" s="27">
        <v>2895</v>
      </c>
      <c r="P325" s="23">
        <v>3.2</v>
      </c>
      <c r="Q325" s="23">
        <v>960</v>
      </c>
      <c r="R325" s="22">
        <f t="shared" si="120"/>
        <v>20</v>
      </c>
      <c r="S325" s="21">
        <f>(P325*12.5)+(R325*1.3888)</f>
        <v>67.775999999999996</v>
      </c>
      <c r="T325" s="22">
        <f t="shared" si="122"/>
        <v>54.775999999999996</v>
      </c>
      <c r="U325" s="22">
        <f t="shared" si="123"/>
        <v>47.775999999999996</v>
      </c>
      <c r="V325" s="21" t="s">
        <v>829</v>
      </c>
      <c r="W325" s="23" t="s">
        <v>901</v>
      </c>
      <c r="X325" s="2" t="s">
        <v>155</v>
      </c>
      <c r="Y325">
        <f t="shared" si="109"/>
        <v>1</v>
      </c>
    </row>
    <row r="326" spans="1:25" x14ac:dyDescent="0.15">
      <c r="A326" s="21"/>
      <c r="B326" s="22" t="str">
        <f t="shared" si="124"/>
        <v/>
      </c>
      <c r="C326" s="22" t="str">
        <f t="shared" si="121"/>
        <v>MATCH</v>
      </c>
      <c r="D326" s="21" t="s">
        <v>156</v>
      </c>
      <c r="E326" s="23" t="s">
        <v>167</v>
      </c>
      <c r="F326" s="12">
        <v>0.47422680412371132</v>
      </c>
      <c r="G326" s="12">
        <v>0.65933333333333344</v>
      </c>
      <c r="H326" s="24">
        <v>18388.25</v>
      </c>
      <c r="I326" s="24" t="str">
        <f t="shared" si="108"/>
        <v>Small</v>
      </c>
      <c r="J326" s="25" t="s">
        <v>757</v>
      </c>
      <c r="K326" s="25" t="s">
        <v>586</v>
      </c>
      <c r="L326" s="25" t="s">
        <v>585</v>
      </c>
      <c r="M326" s="21"/>
      <c r="N326" s="26">
        <v>8.6999999999999994E-2</v>
      </c>
      <c r="O326" s="27">
        <v>2112</v>
      </c>
      <c r="P326" s="23">
        <v>3.3</v>
      </c>
      <c r="Q326" s="23" t="e">
        <v>#VALUE!</v>
      </c>
      <c r="R326" s="22" t="e">
        <f t="shared" si="120"/>
        <v>#VALUE!</v>
      </c>
      <c r="S326" s="21">
        <v>70</v>
      </c>
      <c r="T326" s="22">
        <f t="shared" si="122"/>
        <v>57</v>
      </c>
      <c r="U326" s="22">
        <f t="shared" si="123"/>
        <v>50</v>
      </c>
      <c r="V326" s="21" t="s">
        <v>829</v>
      </c>
      <c r="W326" s="23" t="s">
        <v>901</v>
      </c>
      <c r="X326" s="2" t="s">
        <v>156</v>
      </c>
      <c r="Y326">
        <f t="shared" si="109"/>
        <v>1</v>
      </c>
    </row>
    <row r="327" spans="1:25" x14ac:dyDescent="0.15">
      <c r="A327" s="21"/>
      <c r="B327" s="22" t="str">
        <f t="shared" si="124"/>
        <v/>
      </c>
      <c r="C327" s="22" t="str">
        <f t="shared" si="121"/>
        <v>REACH</v>
      </c>
      <c r="D327" s="21" t="s">
        <v>157</v>
      </c>
      <c r="E327" s="23" t="s">
        <v>441</v>
      </c>
      <c r="F327" s="12">
        <v>0.47407407407407409</v>
      </c>
      <c r="G327" s="12">
        <v>0.58966666666666667</v>
      </c>
      <c r="H327" s="24">
        <v>20474.75</v>
      </c>
      <c r="I327" s="24" t="str">
        <f t="shared" si="108"/>
        <v>Small</v>
      </c>
      <c r="J327" s="25" t="s">
        <v>758</v>
      </c>
      <c r="K327" s="25" t="s">
        <v>585</v>
      </c>
      <c r="L327" s="25" t="s">
        <v>585</v>
      </c>
      <c r="M327" s="21"/>
      <c r="N327" s="26">
        <v>7.9000000000000001E-2</v>
      </c>
      <c r="O327" s="27">
        <v>2683</v>
      </c>
      <c r="P327" s="23">
        <v>3.24</v>
      </c>
      <c r="Q327" s="23">
        <v>1025</v>
      </c>
      <c r="R327" s="22">
        <f t="shared" si="120"/>
        <v>22</v>
      </c>
      <c r="S327" s="21">
        <f t="shared" ref="S327:S340" si="125">(P327*12.5)+(R327*1.3888)</f>
        <v>71.053600000000003</v>
      </c>
      <c r="T327" s="22">
        <f t="shared" si="122"/>
        <v>58.053600000000003</v>
      </c>
      <c r="U327" s="22">
        <f t="shared" si="123"/>
        <v>51.053600000000003</v>
      </c>
      <c r="V327" s="21" t="s">
        <v>829</v>
      </c>
      <c r="W327" s="23" t="s">
        <v>901</v>
      </c>
      <c r="X327" s="2" t="s">
        <v>157</v>
      </c>
      <c r="Y327">
        <f t="shared" si="109"/>
        <v>1</v>
      </c>
    </row>
    <row r="328" spans="1:25" x14ac:dyDescent="0.15">
      <c r="A328" s="21"/>
      <c r="B328" s="22" t="str">
        <f t="shared" si="124"/>
        <v>$</v>
      </c>
      <c r="C328" s="22" t="str">
        <f t="shared" si="121"/>
        <v>MATCH</v>
      </c>
      <c r="D328" s="21" t="s">
        <v>158</v>
      </c>
      <c r="E328" s="23" t="s">
        <v>134</v>
      </c>
      <c r="F328" s="12">
        <v>0.46938775510204084</v>
      </c>
      <c r="G328" s="12">
        <v>0.60633333333333328</v>
      </c>
      <c r="H328" s="24">
        <v>12943</v>
      </c>
      <c r="I328" s="24" t="str">
        <f t="shared" si="108"/>
        <v>Small</v>
      </c>
      <c r="J328" s="25" t="s">
        <v>759</v>
      </c>
      <c r="K328" s="25" t="s">
        <v>585</v>
      </c>
      <c r="L328" s="25" t="s">
        <v>585</v>
      </c>
      <c r="M328" s="21"/>
      <c r="N328" s="26">
        <v>7.5999999999999998E-2</v>
      </c>
      <c r="O328" s="27">
        <v>517</v>
      </c>
      <c r="P328" s="23">
        <v>3.2</v>
      </c>
      <c r="Q328" s="23">
        <v>930</v>
      </c>
      <c r="R328" s="22">
        <f t="shared" si="120"/>
        <v>19</v>
      </c>
      <c r="S328" s="21">
        <f t="shared" si="125"/>
        <v>66.387200000000007</v>
      </c>
      <c r="T328" s="22">
        <f t="shared" si="122"/>
        <v>53.387200000000007</v>
      </c>
      <c r="U328" s="22">
        <f t="shared" si="123"/>
        <v>46.387200000000007</v>
      </c>
      <c r="V328" s="21" t="s">
        <v>829</v>
      </c>
      <c r="W328" s="23" t="s">
        <v>901</v>
      </c>
      <c r="X328" s="2" t="s">
        <v>158</v>
      </c>
      <c r="Y328">
        <f t="shared" si="109"/>
        <v>1</v>
      </c>
    </row>
    <row r="329" spans="1:25" x14ac:dyDescent="0.15">
      <c r="A329" s="21"/>
      <c r="B329" s="22" t="str">
        <f t="shared" si="124"/>
        <v/>
      </c>
      <c r="C329" s="22" t="str">
        <f>IF(AND($D$14&gt;=T329,$D$14&lt;=(S329)),"MATCH",IF(AND($D$14&gt;=U329,$D$14&lt;T329),"REACH",IF(AND($D$14&gt;S329,$D$14&lt;(S329+10)),"SAFETY","")))</f>
        <v>MATCH</v>
      </c>
      <c r="D329" s="21" t="s">
        <v>326</v>
      </c>
      <c r="E329" s="23" t="s">
        <v>10</v>
      </c>
      <c r="F329" s="12">
        <v>0.46875</v>
      </c>
      <c r="G329" s="12">
        <v>0.48666666666666664</v>
      </c>
      <c r="H329" s="24">
        <v>14607.5</v>
      </c>
      <c r="I329" s="24" t="str">
        <f t="shared" si="108"/>
        <v>Small</v>
      </c>
      <c r="J329" s="25" t="s">
        <v>760</v>
      </c>
      <c r="K329" s="25" t="s">
        <v>585</v>
      </c>
      <c r="L329" s="25" t="s">
        <v>585</v>
      </c>
      <c r="M329" s="21"/>
      <c r="N329" s="26">
        <v>0.30099999999999999</v>
      </c>
      <c r="O329" s="27">
        <v>1220</v>
      </c>
      <c r="P329" s="23">
        <v>3.27</v>
      </c>
      <c r="Q329" s="23">
        <v>850</v>
      </c>
      <c r="R329" s="21">
        <f t="shared" si="120"/>
        <v>17</v>
      </c>
      <c r="S329" s="21">
        <f t="shared" si="125"/>
        <v>64.4846</v>
      </c>
      <c r="T329" s="22">
        <f>S329-13</f>
        <v>51.4846</v>
      </c>
      <c r="U329" s="22">
        <f>S329-20</f>
        <v>44.4846</v>
      </c>
      <c r="V329" s="21" t="s">
        <v>829</v>
      </c>
      <c r="W329" s="23" t="s">
        <v>901</v>
      </c>
      <c r="X329" s="2" t="s">
        <v>326</v>
      </c>
      <c r="Y329">
        <f t="shared" si="109"/>
        <v>1</v>
      </c>
    </row>
    <row r="330" spans="1:25" x14ac:dyDescent="0.15">
      <c r="A330" s="21"/>
      <c r="B330" s="22" t="str">
        <f t="shared" si="124"/>
        <v/>
      </c>
      <c r="C330" s="22" t="str">
        <f>IF(AND($D$14&gt;=T330,$D$14&lt;=(S330)),"MATCH",IF(AND($D$14&gt;=U330,$D$14&lt;T330),"REACH",IF(AND($D$14&gt;S330,$D$14&lt;(S330+10)),"SAFETY","")))</f>
        <v>REACH</v>
      </c>
      <c r="D330" s="21" t="s">
        <v>494</v>
      </c>
      <c r="E330" s="23" t="s">
        <v>64</v>
      </c>
      <c r="F330" s="12">
        <v>0.46794871794871795</v>
      </c>
      <c r="G330" s="12">
        <v>0.53666666666666663</v>
      </c>
      <c r="H330" s="24">
        <v>14258.25</v>
      </c>
      <c r="I330" s="24" t="str">
        <f t="shared" si="108"/>
        <v>Small</v>
      </c>
      <c r="J330" s="25" t="s">
        <v>578</v>
      </c>
      <c r="K330" s="25" t="s">
        <v>585</v>
      </c>
      <c r="L330" s="25" t="s">
        <v>585</v>
      </c>
      <c r="M330" s="21"/>
      <c r="N330" s="26">
        <v>0.30299999999999999</v>
      </c>
      <c r="O330" s="27">
        <v>1029</v>
      </c>
      <c r="P330" s="23">
        <v>3.51</v>
      </c>
      <c r="Q330" s="23">
        <v>1058</v>
      </c>
      <c r="R330" s="21">
        <f t="shared" si="120"/>
        <v>23</v>
      </c>
      <c r="S330" s="21">
        <f t="shared" si="125"/>
        <v>75.817399999999992</v>
      </c>
      <c r="T330" s="22">
        <f>S330-10</f>
        <v>65.817399999999992</v>
      </c>
      <c r="U330" s="22">
        <f>S330-20</f>
        <v>55.817399999999992</v>
      </c>
      <c r="V330" s="21" t="s">
        <v>904</v>
      </c>
      <c r="W330" s="23" t="s">
        <v>901</v>
      </c>
      <c r="X330" s="2" t="s">
        <v>494</v>
      </c>
      <c r="Y330">
        <f t="shared" si="109"/>
        <v>1</v>
      </c>
    </row>
    <row r="331" spans="1:25" x14ac:dyDescent="0.15">
      <c r="A331" s="21"/>
      <c r="B331" s="22" t="str">
        <f t="shared" si="124"/>
        <v/>
      </c>
      <c r="C331" s="22" t="str">
        <f t="shared" ref="C331:C337" si="126">IF(AND($D$14&gt;=T331,$D$14&lt;=(S331-5)),"MATCH",IF(AND($D$14&gt;=U331,$D$14&lt;T331),"REACH",IF(AND($D$14&gt;(S331-5),$D$14&lt;(S331+10)),"SAFETY","")))</f>
        <v>MATCH</v>
      </c>
      <c r="D331" s="30" t="s">
        <v>328</v>
      </c>
      <c r="E331" s="23" t="s">
        <v>114</v>
      </c>
      <c r="F331" s="12">
        <v>0.46753246753246752</v>
      </c>
      <c r="G331" s="12">
        <v>0.5083333333333333</v>
      </c>
      <c r="H331" s="24">
        <v>14495</v>
      </c>
      <c r="I331" s="24" t="str">
        <f t="shared" si="108"/>
        <v>Small</v>
      </c>
      <c r="J331" s="25" t="s">
        <v>412</v>
      </c>
      <c r="K331" s="25" t="s">
        <v>585</v>
      </c>
      <c r="L331" s="25" t="s">
        <v>585</v>
      </c>
      <c r="M331" s="21"/>
      <c r="N331" s="26">
        <v>0.115</v>
      </c>
      <c r="O331" s="27">
        <v>1639</v>
      </c>
      <c r="P331" s="23">
        <v>3.2</v>
      </c>
      <c r="Q331" s="23">
        <v>910</v>
      </c>
      <c r="R331" s="22">
        <f t="shared" si="120"/>
        <v>19</v>
      </c>
      <c r="S331" s="21">
        <f t="shared" si="125"/>
        <v>66.387200000000007</v>
      </c>
      <c r="T331" s="22">
        <f t="shared" ref="T331:T337" si="127">S331-13</f>
        <v>53.387200000000007</v>
      </c>
      <c r="U331" s="22">
        <f t="shared" ref="U331:U337" si="128">S331-20</f>
        <v>46.387200000000007</v>
      </c>
      <c r="V331" s="21" t="s">
        <v>829</v>
      </c>
      <c r="W331" s="23" t="s">
        <v>901</v>
      </c>
      <c r="X331" s="2" t="s">
        <v>328</v>
      </c>
      <c r="Y331">
        <f t="shared" si="109"/>
        <v>1</v>
      </c>
    </row>
    <row r="332" spans="1:25" x14ac:dyDescent="0.15">
      <c r="A332" s="21"/>
      <c r="B332" s="22" t="str">
        <f t="shared" si="124"/>
        <v/>
      </c>
      <c r="C332" s="22" t="str">
        <f t="shared" si="126"/>
        <v>MATCH</v>
      </c>
      <c r="D332" s="21" t="s">
        <v>329</v>
      </c>
      <c r="E332" s="23" t="s">
        <v>146</v>
      </c>
      <c r="F332" s="12">
        <v>0.46666666666666667</v>
      </c>
      <c r="G332" s="12">
        <v>0.45300000000000007</v>
      </c>
      <c r="H332" s="24">
        <v>18674.75</v>
      </c>
      <c r="I332" s="24" t="str">
        <f t="shared" si="108"/>
        <v>Small</v>
      </c>
      <c r="J332" s="25" t="s">
        <v>413</v>
      </c>
      <c r="K332" s="25" t="s">
        <v>585</v>
      </c>
      <c r="L332" s="25" t="s">
        <v>585</v>
      </c>
      <c r="M332" s="21" t="s">
        <v>790</v>
      </c>
      <c r="N332" s="26">
        <v>0.84399999999999997</v>
      </c>
      <c r="O332" s="27">
        <v>2518</v>
      </c>
      <c r="P332" s="23">
        <v>3.26</v>
      </c>
      <c r="Q332" s="23">
        <v>910</v>
      </c>
      <c r="R332" s="22">
        <f t="shared" si="120"/>
        <v>19</v>
      </c>
      <c r="S332" s="21">
        <f t="shared" si="125"/>
        <v>67.137200000000007</v>
      </c>
      <c r="T332" s="22">
        <f t="shared" si="127"/>
        <v>54.137200000000007</v>
      </c>
      <c r="U332" s="22">
        <f t="shared" si="128"/>
        <v>47.137200000000007</v>
      </c>
      <c r="V332" s="21" t="s">
        <v>829</v>
      </c>
      <c r="W332" s="23" t="s">
        <v>901</v>
      </c>
      <c r="X332" s="2" t="s">
        <v>329</v>
      </c>
      <c r="Y332">
        <f t="shared" si="109"/>
        <v>1</v>
      </c>
    </row>
    <row r="333" spans="1:25" x14ac:dyDescent="0.15">
      <c r="A333" s="21"/>
      <c r="B333" s="22" t="str">
        <f t="shared" si="124"/>
        <v/>
      </c>
      <c r="C333" s="22" t="str">
        <f t="shared" si="126"/>
        <v>SAFETY</v>
      </c>
      <c r="D333" s="21" t="s">
        <v>504</v>
      </c>
      <c r="E333" s="23" t="s">
        <v>28</v>
      </c>
      <c r="F333" s="12">
        <v>0.46590909090909088</v>
      </c>
      <c r="G333" s="12">
        <v>0.59633333333333338</v>
      </c>
      <c r="H333" s="24">
        <v>14780.25</v>
      </c>
      <c r="I333" s="24" t="str">
        <f t="shared" si="108"/>
        <v>Small</v>
      </c>
      <c r="J333" s="25" t="s">
        <v>414</v>
      </c>
      <c r="K333" s="25" t="s">
        <v>585</v>
      </c>
      <c r="L333" s="25" t="s">
        <v>585</v>
      </c>
      <c r="M333" s="21"/>
      <c r="N333" s="26">
        <v>0.46899999999999997</v>
      </c>
      <c r="O333" s="27">
        <v>1484</v>
      </c>
      <c r="P333" s="23">
        <v>2.9</v>
      </c>
      <c r="Q333" s="23">
        <v>825</v>
      </c>
      <c r="R333" s="22">
        <f t="shared" si="120"/>
        <v>17</v>
      </c>
      <c r="S333" s="21">
        <f t="shared" si="125"/>
        <v>59.8596</v>
      </c>
      <c r="T333" s="22">
        <f>S333-7</f>
        <v>52.8596</v>
      </c>
      <c r="U333" s="22">
        <f>S333-15</f>
        <v>44.8596</v>
      </c>
      <c r="V333" s="21" t="s">
        <v>76</v>
      </c>
      <c r="W333" s="23" t="s">
        <v>901</v>
      </c>
      <c r="X333" s="2" t="s">
        <v>504</v>
      </c>
      <c r="Y333">
        <f t="shared" si="109"/>
        <v>1</v>
      </c>
    </row>
    <row r="334" spans="1:25" x14ac:dyDescent="0.15">
      <c r="A334" s="21"/>
      <c r="B334" s="22" t="str">
        <f t="shared" si="124"/>
        <v>$</v>
      </c>
      <c r="C334" s="22" t="str">
        <f t="shared" si="126"/>
        <v>REACH</v>
      </c>
      <c r="D334" s="21" t="s">
        <v>339</v>
      </c>
      <c r="E334" s="23" t="s">
        <v>165</v>
      </c>
      <c r="F334" s="12">
        <v>0.46405228758169936</v>
      </c>
      <c r="G334" s="12">
        <v>0.49700000000000005</v>
      </c>
      <c r="H334" s="24">
        <v>10877.75</v>
      </c>
      <c r="I334" s="24" t="str">
        <f t="shared" si="108"/>
        <v>Small</v>
      </c>
      <c r="J334" s="25" t="s">
        <v>415</v>
      </c>
      <c r="K334" s="25" t="s">
        <v>585</v>
      </c>
      <c r="L334" s="25" t="s">
        <v>585</v>
      </c>
      <c r="M334" s="21"/>
      <c r="N334" s="26">
        <v>0.161</v>
      </c>
      <c r="O334" s="27">
        <v>1692</v>
      </c>
      <c r="P334" s="23">
        <v>3.66</v>
      </c>
      <c r="Q334" s="23">
        <v>915</v>
      </c>
      <c r="R334" s="22">
        <f t="shared" si="120"/>
        <v>19</v>
      </c>
      <c r="S334" s="21">
        <f t="shared" si="125"/>
        <v>72.137200000000007</v>
      </c>
      <c r="T334" s="22">
        <f t="shared" si="127"/>
        <v>59.137200000000007</v>
      </c>
      <c r="U334" s="22">
        <f t="shared" si="128"/>
        <v>52.137200000000007</v>
      </c>
      <c r="V334" s="21" t="s">
        <v>829</v>
      </c>
      <c r="W334" s="23" t="s">
        <v>901</v>
      </c>
      <c r="X334" s="2" t="s">
        <v>339</v>
      </c>
      <c r="Y334">
        <f t="shared" si="109"/>
        <v>1</v>
      </c>
    </row>
    <row r="335" spans="1:25" x14ac:dyDescent="0.15">
      <c r="A335" s="21"/>
      <c r="B335" s="22" t="str">
        <f t="shared" si="124"/>
        <v/>
      </c>
      <c r="C335" s="22" t="str">
        <f t="shared" si="126"/>
        <v>REACH</v>
      </c>
      <c r="D335" s="21" t="s">
        <v>340</v>
      </c>
      <c r="E335" s="23" t="s">
        <v>441</v>
      </c>
      <c r="F335" s="12">
        <v>0.46153846153846156</v>
      </c>
      <c r="G335" s="12">
        <v>0.51966666666666672</v>
      </c>
      <c r="H335" s="24">
        <v>14440</v>
      </c>
      <c r="I335" s="24" t="str">
        <f t="shared" si="108"/>
        <v>Small</v>
      </c>
      <c r="J335" s="25" t="s">
        <v>420</v>
      </c>
      <c r="K335" s="25" t="s">
        <v>585</v>
      </c>
      <c r="L335" s="25" t="s">
        <v>585</v>
      </c>
      <c r="M335" s="21"/>
      <c r="N335" s="26">
        <v>7.2999999999999995E-2</v>
      </c>
      <c r="O335" s="27">
        <v>517</v>
      </c>
      <c r="P335" s="23">
        <v>3.3</v>
      </c>
      <c r="Q335" s="23">
        <v>985</v>
      </c>
      <c r="R335" s="22">
        <f t="shared" si="120"/>
        <v>21</v>
      </c>
      <c r="S335" s="21">
        <f t="shared" si="125"/>
        <v>70.4148</v>
      </c>
      <c r="T335" s="22">
        <f t="shared" si="127"/>
        <v>57.4148</v>
      </c>
      <c r="U335" s="22">
        <f t="shared" si="128"/>
        <v>50.4148</v>
      </c>
      <c r="V335" s="21" t="s">
        <v>829</v>
      </c>
      <c r="W335" s="23" t="s">
        <v>901</v>
      </c>
      <c r="X335" s="2" t="s">
        <v>340</v>
      </c>
      <c r="Y335">
        <f t="shared" si="109"/>
        <v>1</v>
      </c>
    </row>
    <row r="336" spans="1:25" x14ac:dyDescent="0.15">
      <c r="A336" s="21"/>
      <c r="B336" s="22" t="str">
        <f t="shared" si="124"/>
        <v/>
      </c>
      <c r="C336" s="22" t="str">
        <f t="shared" si="126"/>
        <v>REACH</v>
      </c>
      <c r="D336" s="21" t="s">
        <v>341</v>
      </c>
      <c r="E336" s="23" t="s">
        <v>218</v>
      </c>
      <c r="F336" s="12">
        <v>0.45945945945945948</v>
      </c>
      <c r="G336" s="12">
        <v>0.59766666666666668</v>
      </c>
      <c r="H336" s="24">
        <v>18261.25</v>
      </c>
      <c r="I336" s="24" t="str">
        <f t="shared" si="108"/>
        <v>Small</v>
      </c>
      <c r="J336" s="25" t="s">
        <v>593</v>
      </c>
      <c r="K336" s="25" t="s">
        <v>585</v>
      </c>
      <c r="L336" s="25" t="s">
        <v>585</v>
      </c>
      <c r="M336" s="21"/>
      <c r="N336" s="26">
        <v>0.114</v>
      </c>
      <c r="O336" s="27">
        <v>2492</v>
      </c>
      <c r="P336" s="23">
        <v>3.45</v>
      </c>
      <c r="Q336" s="23">
        <v>1005</v>
      </c>
      <c r="R336" s="22">
        <f t="shared" si="120"/>
        <v>21</v>
      </c>
      <c r="S336" s="21">
        <f t="shared" si="125"/>
        <v>72.2898</v>
      </c>
      <c r="T336" s="22">
        <f>S336-10</f>
        <v>62.2898</v>
      </c>
      <c r="U336" s="22">
        <f>S336-20</f>
        <v>52.2898</v>
      </c>
      <c r="V336" s="21" t="s">
        <v>904</v>
      </c>
      <c r="W336" s="23" t="s">
        <v>901</v>
      </c>
      <c r="X336" s="2" t="s">
        <v>341</v>
      </c>
      <c r="Y336">
        <f t="shared" si="109"/>
        <v>1</v>
      </c>
    </row>
    <row r="337" spans="1:25" x14ac:dyDescent="0.15">
      <c r="A337" s="21"/>
      <c r="B337" s="22" t="str">
        <f t="shared" si="124"/>
        <v/>
      </c>
      <c r="C337" s="22" t="str">
        <f t="shared" si="126"/>
        <v>MATCH</v>
      </c>
      <c r="D337" s="21" t="s">
        <v>342</v>
      </c>
      <c r="E337" s="23" t="s">
        <v>167</v>
      </c>
      <c r="F337" s="12">
        <v>0.45901639344262296</v>
      </c>
      <c r="G337" s="12">
        <v>0.52333333333333332</v>
      </c>
      <c r="H337" s="24">
        <v>16254.75</v>
      </c>
      <c r="I337" s="24" t="str">
        <f t="shared" si="108"/>
        <v>Small</v>
      </c>
      <c r="J337" s="25" t="s">
        <v>594</v>
      </c>
      <c r="K337" s="25" t="s">
        <v>585</v>
      </c>
      <c r="L337" s="25" t="s">
        <v>585</v>
      </c>
      <c r="M337" s="21"/>
      <c r="N337" s="26">
        <v>0.11700000000000001</v>
      </c>
      <c r="O337" s="27">
        <v>1609</v>
      </c>
      <c r="P337" s="23">
        <v>3.45</v>
      </c>
      <c r="Q337" s="23">
        <v>915</v>
      </c>
      <c r="R337" s="22">
        <f t="shared" si="120"/>
        <v>19</v>
      </c>
      <c r="S337" s="21">
        <f t="shared" si="125"/>
        <v>69.512200000000007</v>
      </c>
      <c r="T337" s="22">
        <f t="shared" si="127"/>
        <v>56.512200000000007</v>
      </c>
      <c r="U337" s="22">
        <f t="shared" si="128"/>
        <v>49.512200000000007</v>
      </c>
      <c r="V337" s="21" t="s">
        <v>829</v>
      </c>
      <c r="W337" s="23" t="s">
        <v>901</v>
      </c>
      <c r="X337" s="2" t="s">
        <v>342</v>
      </c>
      <c r="Y337">
        <f t="shared" si="109"/>
        <v>1</v>
      </c>
    </row>
    <row r="338" spans="1:25" x14ac:dyDescent="0.15">
      <c r="A338" s="21"/>
      <c r="B338" s="22" t="str">
        <f t="shared" si="124"/>
        <v/>
      </c>
      <c r="C338" s="22" t="str">
        <f>IF(AND($D$14&gt;=T338,$D$14&lt;=(S338-5)),"MATCH",IF(AND($D$14&gt;=U338,$D$14&lt;T338),"REACH",IF(AND($D$14&gt;(S338-5),$D$14&lt;(S338+5)),"SAFETY","")))</f>
        <v>SAFETY</v>
      </c>
      <c r="D338" s="21" t="s">
        <v>343</v>
      </c>
      <c r="E338" s="23" t="s">
        <v>167</v>
      </c>
      <c r="F338" s="12">
        <v>0.45787545787545786</v>
      </c>
      <c r="G338" s="12">
        <v>0.52800000000000002</v>
      </c>
      <c r="H338" s="24">
        <v>17644.25</v>
      </c>
      <c r="I338" s="24" t="str">
        <f t="shared" si="108"/>
        <v>Small</v>
      </c>
      <c r="J338" s="25" t="s">
        <v>595</v>
      </c>
      <c r="K338" s="25" t="s">
        <v>585</v>
      </c>
      <c r="L338" s="25" t="s">
        <v>585</v>
      </c>
      <c r="M338" s="21"/>
      <c r="N338" s="26">
        <v>0.20399999999999999</v>
      </c>
      <c r="O338" s="27">
        <v>2302</v>
      </c>
      <c r="P338" s="23">
        <v>2.87</v>
      </c>
      <c r="Q338" s="23">
        <v>765</v>
      </c>
      <c r="R338" s="22">
        <f t="shared" si="120"/>
        <v>15</v>
      </c>
      <c r="S338" s="21">
        <f t="shared" si="125"/>
        <v>56.707000000000001</v>
      </c>
      <c r="T338" s="22">
        <f>S338-7</f>
        <v>49.707000000000001</v>
      </c>
      <c r="U338" s="22">
        <f>S338-15</f>
        <v>41.707000000000001</v>
      </c>
      <c r="V338" s="21" t="s">
        <v>830</v>
      </c>
      <c r="W338" s="23" t="s">
        <v>901</v>
      </c>
      <c r="X338" s="2" t="s">
        <v>343</v>
      </c>
      <c r="Y338">
        <f t="shared" si="109"/>
        <v>1</v>
      </c>
    </row>
    <row r="339" spans="1:25" x14ac:dyDescent="0.15">
      <c r="A339" s="21"/>
      <c r="B339" s="22" t="str">
        <f t="shared" si="124"/>
        <v>$</v>
      </c>
      <c r="C339" s="22" t="str">
        <f>IF(AND($D$14&gt;=T339,$D$14&lt;=(S339)),"MATCH",IF(AND($D$14&gt;=U339,$D$14&lt;T339),"REACH",IF(AND($D$14&gt;S339,$D$14&lt;(S339+10)),"SAFETY","")))</f>
        <v>REACH</v>
      </c>
      <c r="D339" s="21" t="s">
        <v>511</v>
      </c>
      <c r="E339" s="23" t="s">
        <v>26</v>
      </c>
      <c r="F339" s="12">
        <v>0.45555555555555555</v>
      </c>
      <c r="G339" s="12">
        <v>0.55700000000000005</v>
      </c>
      <c r="H339" s="24">
        <v>10304.5</v>
      </c>
      <c r="I339" s="24" t="str">
        <f t="shared" si="108"/>
        <v>Small</v>
      </c>
      <c r="J339" s="25" t="s">
        <v>927</v>
      </c>
      <c r="K339" s="25" t="s">
        <v>585</v>
      </c>
      <c r="L339" s="25" t="s">
        <v>585</v>
      </c>
      <c r="M339" s="21"/>
      <c r="N339" s="26">
        <v>9.0999999999999998E-2</v>
      </c>
      <c r="O339" s="27">
        <v>1047</v>
      </c>
      <c r="P339" s="23">
        <v>3.5</v>
      </c>
      <c r="Q339" s="23">
        <v>1025</v>
      </c>
      <c r="R339" s="21">
        <f t="shared" si="120"/>
        <v>22</v>
      </c>
      <c r="S339" s="21">
        <f t="shared" si="125"/>
        <v>74.303600000000003</v>
      </c>
      <c r="T339" s="22">
        <f>S339-10</f>
        <v>64.303600000000003</v>
      </c>
      <c r="U339" s="22">
        <f>S339-20</f>
        <v>54.303600000000003</v>
      </c>
      <c r="V339" s="21" t="s">
        <v>904</v>
      </c>
      <c r="W339" s="23" t="s">
        <v>901</v>
      </c>
      <c r="X339" s="2" t="s">
        <v>511</v>
      </c>
      <c r="Y339">
        <f t="shared" si="109"/>
        <v>1</v>
      </c>
    </row>
    <row r="340" spans="1:25" x14ac:dyDescent="0.15">
      <c r="A340" s="21"/>
      <c r="B340" s="22" t="str">
        <f t="shared" si="124"/>
        <v/>
      </c>
      <c r="C340" s="22" t="str">
        <f>IF(AND($D$14&gt;=T340,$D$14&lt;=(S340-5)),"MATCH",IF(AND($D$14&gt;=U340,$D$14&lt;T340),"REACH",IF(AND($D$14&gt;(S340-5),$D$14&lt;(S340+10)),"SAFETY","")))</f>
        <v>MATCH</v>
      </c>
      <c r="D340" s="21" t="s">
        <v>512</v>
      </c>
      <c r="E340" s="23" t="s">
        <v>28</v>
      </c>
      <c r="F340" s="12">
        <v>0.4550561797752809</v>
      </c>
      <c r="G340" s="12">
        <v>0.54600000000000004</v>
      </c>
      <c r="H340" s="24">
        <v>14862</v>
      </c>
      <c r="I340" s="24" t="str">
        <f t="shared" si="108"/>
        <v>Small</v>
      </c>
      <c r="J340" s="25" t="s">
        <v>928</v>
      </c>
      <c r="K340" s="25" t="s">
        <v>585</v>
      </c>
      <c r="L340" s="25" t="s">
        <v>585</v>
      </c>
      <c r="M340" s="21"/>
      <c r="N340" s="26">
        <v>0.188</v>
      </c>
      <c r="O340" s="27">
        <v>2068</v>
      </c>
      <c r="P340" s="23">
        <v>3.1</v>
      </c>
      <c r="Q340" s="23">
        <v>905</v>
      </c>
      <c r="R340" s="22">
        <f t="shared" si="120"/>
        <v>19</v>
      </c>
      <c r="S340" s="21">
        <f t="shared" si="125"/>
        <v>65.137200000000007</v>
      </c>
      <c r="T340" s="22">
        <f>S340-13</f>
        <v>52.137200000000007</v>
      </c>
      <c r="U340" s="22">
        <f>S340-20</f>
        <v>45.137200000000007</v>
      </c>
      <c r="V340" s="21" t="s">
        <v>829</v>
      </c>
      <c r="W340" s="23" t="s">
        <v>901</v>
      </c>
      <c r="X340" s="2" t="s">
        <v>512</v>
      </c>
      <c r="Y340">
        <f t="shared" si="109"/>
        <v>1</v>
      </c>
    </row>
    <row r="341" spans="1:25" x14ac:dyDescent="0.15">
      <c r="A341" s="21"/>
      <c r="B341" s="22" t="str">
        <f t="shared" si="124"/>
        <v/>
      </c>
      <c r="C341" s="22" t="str">
        <f>IF(AND($D$14&gt;=T341,$D$14&lt;=(S341-5)),"MATCH",IF(AND($D$14&gt;=U341,$D$14&lt;T341),"REACH",IF(AND($D$14&gt;(S341-5),$D$14&lt;(S341+5)),"SAFETY","")))</f>
        <v>SAFETY</v>
      </c>
      <c r="D341" s="22" t="s">
        <v>513</v>
      </c>
      <c r="E341" s="23" t="s">
        <v>6</v>
      </c>
      <c r="F341" s="12">
        <v>0.45454545454545453</v>
      </c>
      <c r="G341" s="12">
        <v>0.59133333333333338</v>
      </c>
      <c r="H341" s="24">
        <v>15995.5</v>
      </c>
      <c r="I341" s="24" t="str">
        <f t="shared" si="108"/>
        <v>Small</v>
      </c>
      <c r="J341" s="25" t="s">
        <v>929</v>
      </c>
      <c r="K341" s="25" t="s">
        <v>585</v>
      </c>
      <c r="L341" s="25" t="s">
        <v>585</v>
      </c>
      <c r="M341" s="21"/>
      <c r="N341" s="26">
        <v>0.38100000000000001</v>
      </c>
      <c r="O341" s="27">
        <v>796</v>
      </c>
      <c r="P341" s="23" t="s">
        <v>644</v>
      </c>
      <c r="Q341" s="23">
        <v>735</v>
      </c>
      <c r="R341" s="22">
        <f t="shared" si="120"/>
        <v>15</v>
      </c>
      <c r="S341" s="21">
        <v>60</v>
      </c>
      <c r="T341" s="22">
        <f>S341-7</f>
        <v>53</v>
      </c>
      <c r="U341" s="22">
        <f>S341-15</f>
        <v>45</v>
      </c>
      <c r="V341" s="21" t="s">
        <v>830</v>
      </c>
      <c r="W341" s="23" t="s">
        <v>901</v>
      </c>
      <c r="X341" s="2" t="s">
        <v>513</v>
      </c>
      <c r="Y341">
        <f t="shared" si="109"/>
        <v>1</v>
      </c>
    </row>
    <row r="342" spans="1:25" x14ac:dyDescent="0.15">
      <c r="A342" s="21"/>
      <c r="B342" s="22" t="str">
        <f t="shared" si="124"/>
        <v>$</v>
      </c>
      <c r="C342" s="22" t="str">
        <f>IF(AND($D$14&gt;=T342,$D$14&lt;=(S342-5)),"MATCH",IF(AND($D$14&gt;=U342,$D$14&lt;T342),"REACH",IF(AND($D$14&gt;(S342-5),$D$14&lt;(S342+10)),"SAFETY","")))</f>
        <v>MATCH</v>
      </c>
      <c r="D342" s="21" t="s">
        <v>687</v>
      </c>
      <c r="E342" s="23" t="s">
        <v>8</v>
      </c>
      <c r="F342" s="12">
        <v>0.45454545454545453</v>
      </c>
      <c r="G342" s="12">
        <v>0.56433333333333335</v>
      </c>
      <c r="H342" s="24">
        <v>10435.75</v>
      </c>
      <c r="I342" s="24" t="str">
        <f t="shared" si="108"/>
        <v>Small</v>
      </c>
      <c r="J342" s="25" t="s">
        <v>930</v>
      </c>
      <c r="K342" s="25" t="s">
        <v>585</v>
      </c>
      <c r="L342" s="25" t="s">
        <v>585</v>
      </c>
      <c r="M342" s="21"/>
      <c r="N342" s="26">
        <v>0.16500000000000001</v>
      </c>
      <c r="O342" s="27">
        <v>1293</v>
      </c>
      <c r="P342" s="23">
        <v>3.2</v>
      </c>
      <c r="Q342" s="23">
        <v>930</v>
      </c>
      <c r="R342" s="22">
        <f t="shared" si="120"/>
        <v>19</v>
      </c>
      <c r="S342" s="21">
        <f t="shared" ref="S342:S354" si="129">(P342*12.5)+(R342*1.3888)</f>
        <v>66.387200000000007</v>
      </c>
      <c r="T342" s="22">
        <f>S342-13</f>
        <v>53.387200000000007</v>
      </c>
      <c r="U342" s="22">
        <f t="shared" ref="U342:U345" si="130">S342-20</f>
        <v>46.387200000000007</v>
      </c>
      <c r="V342" s="21" t="s">
        <v>829</v>
      </c>
      <c r="W342" s="23" t="s">
        <v>901</v>
      </c>
      <c r="X342" s="2" t="s">
        <v>687</v>
      </c>
      <c r="Y342">
        <f t="shared" si="109"/>
        <v>1</v>
      </c>
    </row>
    <row r="343" spans="1:25" x14ac:dyDescent="0.15">
      <c r="A343" s="21"/>
      <c r="B343" s="22" t="str">
        <f t="shared" si="124"/>
        <v>$</v>
      </c>
      <c r="C343" s="22" t="str">
        <f>IF(AND($D$14&gt;=T343,$D$14&lt;=(S343-5)),"MATCH",IF(AND($D$14&gt;=U343,$D$14&lt;T343),"REACH",IF(AND($D$14&gt;(S343-5),$D$14&lt;(S343+10)),"SAFETY","")))</f>
        <v>MATCH</v>
      </c>
      <c r="D343" s="21" t="s">
        <v>175</v>
      </c>
      <c r="E343" s="23" t="s">
        <v>8</v>
      </c>
      <c r="F343" s="12">
        <v>0.45394736842105265</v>
      </c>
      <c r="G343" s="12">
        <v>0.59733333333333327</v>
      </c>
      <c r="H343" s="24">
        <v>13267.5</v>
      </c>
      <c r="I343" s="24" t="str">
        <f t="shared" si="108"/>
        <v>Small</v>
      </c>
      <c r="J343" s="25" t="s">
        <v>931</v>
      </c>
      <c r="K343" s="25" t="s">
        <v>585</v>
      </c>
      <c r="L343" s="25" t="s">
        <v>585</v>
      </c>
      <c r="M343" s="21"/>
      <c r="N343" s="26">
        <v>0.22600000000000001</v>
      </c>
      <c r="O343" s="27">
        <v>3863</v>
      </c>
      <c r="P343" s="23">
        <v>3.31</v>
      </c>
      <c r="Q343" s="23">
        <v>950</v>
      </c>
      <c r="R343" s="22">
        <f t="shared" si="120"/>
        <v>20</v>
      </c>
      <c r="S343" s="21">
        <f t="shared" si="129"/>
        <v>69.150999999999996</v>
      </c>
      <c r="T343" s="22">
        <f>S343-13</f>
        <v>56.150999999999996</v>
      </c>
      <c r="U343" s="22">
        <f t="shared" si="130"/>
        <v>49.150999999999996</v>
      </c>
      <c r="V343" s="21" t="s">
        <v>829</v>
      </c>
      <c r="W343" s="23" t="s">
        <v>901</v>
      </c>
      <c r="X343" s="2" t="s">
        <v>175</v>
      </c>
      <c r="Y343">
        <f t="shared" si="109"/>
        <v>1</v>
      </c>
    </row>
    <row r="344" spans="1:25" x14ac:dyDescent="0.15">
      <c r="A344" s="21"/>
      <c r="B344" s="22" t="str">
        <f t="shared" si="124"/>
        <v/>
      </c>
      <c r="C344" s="22" t="str">
        <f>IF(AND($D$14&gt;=T344,$D$14&lt;=(S344-5)),"MATCH",IF(AND($D$14&gt;=U344,$D$14&lt;T344),"REACH",IF(AND($D$14&gt;(S344-5),$D$14&lt;(S344+10)),"SAFETY","")))</f>
        <v>MATCH</v>
      </c>
      <c r="D344" s="21" t="s">
        <v>176</v>
      </c>
      <c r="E344" s="23" t="s">
        <v>167</v>
      </c>
      <c r="F344" s="12">
        <v>0.45320197044334976</v>
      </c>
      <c r="G344" s="12">
        <v>0.57999999999999996</v>
      </c>
      <c r="H344" s="24">
        <v>17587</v>
      </c>
      <c r="I344" s="24" t="str">
        <f t="shared" si="108"/>
        <v>Small</v>
      </c>
      <c r="J344" s="25" t="s">
        <v>671</v>
      </c>
      <c r="K344" s="25" t="s">
        <v>586</v>
      </c>
      <c r="L344" s="25" t="s">
        <v>585</v>
      </c>
      <c r="M344" s="21"/>
      <c r="N344" s="26">
        <v>0.21</v>
      </c>
      <c r="O344" s="27">
        <v>2305</v>
      </c>
      <c r="P344" s="23">
        <v>3.35</v>
      </c>
      <c r="Q344" s="23">
        <v>955</v>
      </c>
      <c r="R344" s="22">
        <f t="shared" si="120"/>
        <v>20</v>
      </c>
      <c r="S344" s="21">
        <f t="shared" si="129"/>
        <v>69.650999999999996</v>
      </c>
      <c r="T344" s="22">
        <f>S344-13</f>
        <v>56.650999999999996</v>
      </c>
      <c r="U344" s="22">
        <f t="shared" si="130"/>
        <v>49.650999999999996</v>
      </c>
      <c r="V344" s="21" t="s">
        <v>829</v>
      </c>
      <c r="W344" s="23" t="s">
        <v>901</v>
      </c>
      <c r="X344" s="2" t="s">
        <v>176</v>
      </c>
      <c r="Y344">
        <f t="shared" si="109"/>
        <v>1</v>
      </c>
    </row>
    <row r="345" spans="1:25" x14ac:dyDescent="0.15">
      <c r="A345" s="21"/>
      <c r="B345" s="22" t="str">
        <f t="shared" si="124"/>
        <v/>
      </c>
      <c r="C345" s="22" t="str">
        <f>IF(AND($D$14&gt;=T345,$D$14&lt;=(S345-5)),"MATCH",IF(AND($D$14&gt;=U345,$D$14&lt;T345),"REACH",IF(AND($D$14&gt;(S345-5),$D$14&lt;(S345+10)),"SAFETY","")))</f>
        <v>MATCH</v>
      </c>
      <c r="D345" s="21" t="s">
        <v>344</v>
      </c>
      <c r="E345" s="23" t="s">
        <v>10</v>
      </c>
      <c r="F345" s="12">
        <v>0.453125</v>
      </c>
      <c r="G345" s="12">
        <v>0.59566666666666668</v>
      </c>
      <c r="H345" s="24">
        <v>15900</v>
      </c>
      <c r="I345" s="24" t="str">
        <f t="shared" si="108"/>
        <v>Small</v>
      </c>
      <c r="J345" s="25" t="s">
        <v>672</v>
      </c>
      <c r="K345" s="25" t="s">
        <v>585</v>
      </c>
      <c r="L345" s="25" t="s">
        <v>585</v>
      </c>
      <c r="M345" s="21"/>
      <c r="N345" s="26">
        <v>0.109</v>
      </c>
      <c r="O345" s="27">
        <v>1641</v>
      </c>
      <c r="P345" s="23">
        <v>3.5</v>
      </c>
      <c r="Q345" s="23">
        <v>925</v>
      </c>
      <c r="R345" s="22">
        <f t="shared" si="120"/>
        <v>19</v>
      </c>
      <c r="S345" s="21">
        <f t="shared" si="129"/>
        <v>70.137200000000007</v>
      </c>
      <c r="T345" s="22">
        <f>S345-13</f>
        <v>57.137200000000007</v>
      </c>
      <c r="U345" s="22">
        <f t="shared" si="130"/>
        <v>50.137200000000007</v>
      </c>
      <c r="V345" s="21" t="s">
        <v>829</v>
      </c>
      <c r="W345" s="23" t="s">
        <v>901</v>
      </c>
      <c r="X345" s="2" t="s">
        <v>344</v>
      </c>
      <c r="Y345">
        <f t="shared" si="109"/>
        <v>1</v>
      </c>
    </row>
    <row r="346" spans="1:25" x14ac:dyDescent="0.15">
      <c r="A346" s="21"/>
      <c r="B346" s="22" t="str">
        <f t="shared" si="124"/>
        <v>$$$</v>
      </c>
      <c r="C346" s="22" t="str">
        <f>IF(AND($D$14&gt;=T346,$D$14&lt;=(S346)),"MATCH",IF(AND($D$14&gt;=U346,$D$14&lt;T346),"REACH",IF(AND($D$14&gt;S346,$D$14&lt;(S346+10)),"SAFETY","")))</f>
        <v>REACH</v>
      </c>
      <c r="D346" s="25" t="s">
        <v>345</v>
      </c>
      <c r="E346" s="23" t="s">
        <v>114</v>
      </c>
      <c r="F346" s="12">
        <v>0.45283018867924529</v>
      </c>
      <c r="G346" s="12">
        <v>0.5093333333333333</v>
      </c>
      <c r="H346" s="24">
        <v>5197.25</v>
      </c>
      <c r="I346" s="24" t="str">
        <f t="shared" ref="I346:I409" si="131">IF(O346&lt;4000,"Small",IF(O346&lt;10000,"Mid",IF(O346&lt;20000,"Large",IF(O346&gt;=20000,"Huge",""))))</f>
        <v>Mid</v>
      </c>
      <c r="J346" s="25" t="s">
        <v>673</v>
      </c>
      <c r="K346" s="25" t="s">
        <v>585</v>
      </c>
      <c r="L346" s="25" t="s">
        <v>585</v>
      </c>
      <c r="M346" s="21"/>
      <c r="N346" s="26">
        <v>0.157</v>
      </c>
      <c r="O346" s="27">
        <v>5649</v>
      </c>
      <c r="P346" s="23">
        <v>3.54</v>
      </c>
      <c r="Q346" s="23">
        <v>990</v>
      </c>
      <c r="R346" s="21">
        <f t="shared" si="120"/>
        <v>21</v>
      </c>
      <c r="S346" s="21">
        <f t="shared" si="129"/>
        <v>73.4148</v>
      </c>
      <c r="T346" s="22">
        <f>S346-10</f>
        <v>63.4148</v>
      </c>
      <c r="U346" s="22">
        <f>S346-20</f>
        <v>53.4148</v>
      </c>
      <c r="V346" s="21" t="s">
        <v>904</v>
      </c>
      <c r="W346" s="23" t="s">
        <v>903</v>
      </c>
      <c r="X346" s="2" t="s">
        <v>345</v>
      </c>
      <c r="Y346">
        <f t="shared" si="109"/>
        <v>1</v>
      </c>
    </row>
    <row r="347" spans="1:25" x14ac:dyDescent="0.15">
      <c r="A347" s="21"/>
      <c r="B347" s="22" t="str">
        <f t="shared" si="124"/>
        <v>$</v>
      </c>
      <c r="C347" s="22" t="str">
        <f>IF(AND($D$14&gt;=T347,$D$14&lt;=(S347)),"MATCH",IF(AND($D$14&gt;=U347,$D$14&lt;T347),"REACH",IF(AND($D$14&gt;S347,$D$14&lt;(S347+10)),"SAFETY","")))</f>
        <v/>
      </c>
      <c r="D347" s="21" t="s">
        <v>346</v>
      </c>
      <c r="E347" s="23" t="s">
        <v>162</v>
      </c>
      <c r="F347" s="12">
        <v>0.45045045045045046</v>
      </c>
      <c r="G347" s="12">
        <v>0.65600000000000003</v>
      </c>
      <c r="H347" s="24">
        <v>13134</v>
      </c>
      <c r="I347" s="24" t="str">
        <f t="shared" si="131"/>
        <v>Small</v>
      </c>
      <c r="J347" s="25" t="s">
        <v>674</v>
      </c>
      <c r="K347" s="25" t="s">
        <v>585</v>
      </c>
      <c r="L347" s="25" t="s">
        <v>585</v>
      </c>
      <c r="M347" s="21"/>
      <c r="N347" s="26">
        <v>5.0999999999999997E-2</v>
      </c>
      <c r="O347" s="27">
        <v>2538</v>
      </c>
      <c r="P347" s="23">
        <v>3.76</v>
      </c>
      <c r="Q347" s="23">
        <v>1035</v>
      </c>
      <c r="R347" s="21">
        <f t="shared" si="120"/>
        <v>22</v>
      </c>
      <c r="S347" s="21">
        <f t="shared" si="129"/>
        <v>77.553600000000003</v>
      </c>
      <c r="T347" s="22">
        <f>S347-10</f>
        <v>67.553600000000003</v>
      </c>
      <c r="U347" s="22">
        <f>S347-20</f>
        <v>57.553600000000003</v>
      </c>
      <c r="V347" s="21" t="s">
        <v>904</v>
      </c>
      <c r="W347" s="23" t="s">
        <v>901</v>
      </c>
      <c r="X347" s="2" t="s">
        <v>346</v>
      </c>
      <c r="Y347">
        <f t="shared" ref="Y347:Y410" si="132">IF(X347=D347,1,2)</f>
        <v>1</v>
      </c>
    </row>
    <row r="348" spans="1:25" x14ac:dyDescent="0.15">
      <c r="A348" s="21"/>
      <c r="B348" s="22" t="str">
        <f t="shared" si="124"/>
        <v>$$$</v>
      </c>
      <c r="C348" s="22" t="str">
        <f>IF(AND($D$14&gt;=T348,$D$14&lt;=(S348-5)),"MATCH",IF(AND($D$14&gt;=U348,$D$14&lt;T348),"REACH",IF(AND($D$14&gt;(S348-5),$D$14&lt;(S348+10)),"SAFETY","")))</f>
        <v>MATCH</v>
      </c>
      <c r="D348" s="21" t="s">
        <v>347</v>
      </c>
      <c r="E348" s="23" t="s">
        <v>229</v>
      </c>
      <c r="F348" s="12">
        <v>0.45</v>
      </c>
      <c r="G348" s="12">
        <v>0.53233333333333344</v>
      </c>
      <c r="H348" s="24">
        <v>7437.75</v>
      </c>
      <c r="I348" s="24" t="str">
        <f t="shared" si="131"/>
        <v>Mid</v>
      </c>
      <c r="J348" s="25" t="s">
        <v>675</v>
      </c>
      <c r="K348" s="25" t="s">
        <v>585</v>
      </c>
      <c r="L348" s="25" t="s">
        <v>585</v>
      </c>
      <c r="M348" s="21"/>
      <c r="N348" s="26">
        <v>0.13200000000000001</v>
      </c>
      <c r="O348" s="27">
        <v>4216</v>
      </c>
      <c r="P348" s="23">
        <v>3.08</v>
      </c>
      <c r="Q348" s="23">
        <v>995</v>
      </c>
      <c r="R348" s="22">
        <f t="shared" si="120"/>
        <v>21</v>
      </c>
      <c r="S348" s="21">
        <f t="shared" si="129"/>
        <v>67.6648</v>
      </c>
      <c r="T348" s="22">
        <f>S348-13</f>
        <v>54.6648</v>
      </c>
      <c r="U348" s="22">
        <f t="shared" ref="U348:U349" si="133">S348-20</f>
        <v>47.6648</v>
      </c>
      <c r="V348" s="21" t="s">
        <v>829</v>
      </c>
      <c r="W348" s="23" t="s">
        <v>903</v>
      </c>
      <c r="X348" s="2" t="s">
        <v>347</v>
      </c>
      <c r="Y348">
        <f t="shared" si="132"/>
        <v>1</v>
      </c>
    </row>
    <row r="349" spans="1:25" x14ac:dyDescent="0.15">
      <c r="A349" s="21"/>
      <c r="B349" s="22" t="str">
        <f t="shared" si="124"/>
        <v>$</v>
      </c>
      <c r="C349" s="22" t="str">
        <f>IF(AND($D$14&gt;=T349,$D$14&lt;=(S349-5)),"MATCH",IF(AND($D$14&gt;=U349,$D$14&lt;T349),"REACH",IF(AND($D$14&gt;(S349-5),$D$14&lt;(S349+10)),"SAFETY","")))</f>
        <v>MATCH</v>
      </c>
      <c r="D349" s="31" t="s">
        <v>514</v>
      </c>
      <c r="E349" s="23" t="s">
        <v>114</v>
      </c>
      <c r="F349" s="12">
        <v>0.44946808510638298</v>
      </c>
      <c r="G349" s="12">
        <v>0.54566666666666674</v>
      </c>
      <c r="H349" s="24">
        <v>11184.75</v>
      </c>
      <c r="I349" s="24" t="str">
        <f t="shared" si="131"/>
        <v>Large</v>
      </c>
      <c r="J349" s="25" t="s">
        <v>685</v>
      </c>
      <c r="K349" s="25" t="s">
        <v>585</v>
      </c>
      <c r="L349" s="25" t="s">
        <v>585</v>
      </c>
      <c r="M349" s="21"/>
      <c r="N349" s="26">
        <v>0.14299999999999999</v>
      </c>
      <c r="O349" s="27">
        <v>18015</v>
      </c>
      <c r="P349" s="23">
        <v>3.27</v>
      </c>
      <c r="Q349" s="23">
        <v>950</v>
      </c>
      <c r="R349" s="22">
        <f t="shared" si="120"/>
        <v>20</v>
      </c>
      <c r="S349" s="21">
        <f t="shared" si="129"/>
        <v>68.650999999999996</v>
      </c>
      <c r="T349" s="22">
        <f>S349-13</f>
        <v>55.650999999999996</v>
      </c>
      <c r="U349" s="22">
        <f t="shared" si="133"/>
        <v>48.650999999999996</v>
      </c>
      <c r="V349" s="21" t="s">
        <v>829</v>
      </c>
      <c r="W349" s="23" t="s">
        <v>903</v>
      </c>
      <c r="X349" s="2" t="s">
        <v>514</v>
      </c>
      <c r="Y349">
        <f t="shared" si="132"/>
        <v>1</v>
      </c>
    </row>
    <row r="350" spans="1:25" x14ac:dyDescent="0.15">
      <c r="A350" s="21"/>
      <c r="B350" s="22" t="str">
        <f t="shared" si="124"/>
        <v>$</v>
      </c>
      <c r="C350" s="22" t="str">
        <f>IF(AND($D$14&gt;=T350,$D$14&lt;=(S350-5)),"MATCH",IF(AND($D$14&gt;=U350,$D$14&lt;T350),"REACH",IF(AND($D$14&gt;(S350-5),$D$14&lt;(S350+5)),"SAFETY","")))</f>
        <v>SAFETY</v>
      </c>
      <c r="D350" s="21" t="s">
        <v>348</v>
      </c>
      <c r="E350" s="23" t="s">
        <v>126</v>
      </c>
      <c r="F350" s="12">
        <v>0.44881889763779526</v>
      </c>
      <c r="G350" s="12">
        <v>0.26100000000000001</v>
      </c>
      <c r="H350" s="24">
        <v>10657.5</v>
      </c>
      <c r="I350" s="24" t="str">
        <f t="shared" si="131"/>
        <v>Small</v>
      </c>
      <c r="J350" s="25" t="s">
        <v>864</v>
      </c>
      <c r="K350" s="25" t="s">
        <v>585</v>
      </c>
      <c r="L350" s="25" t="s">
        <v>585</v>
      </c>
      <c r="M350" s="21" t="s">
        <v>790</v>
      </c>
      <c r="N350" s="26">
        <v>0.93</v>
      </c>
      <c r="O350" s="27">
        <v>697</v>
      </c>
      <c r="P350" s="23">
        <v>2.91</v>
      </c>
      <c r="Q350" s="23">
        <v>770</v>
      </c>
      <c r="R350" s="22">
        <f t="shared" si="120"/>
        <v>16</v>
      </c>
      <c r="S350" s="21">
        <f t="shared" si="129"/>
        <v>58.595799999999997</v>
      </c>
      <c r="T350" s="22">
        <f>S350-7</f>
        <v>51.595799999999997</v>
      </c>
      <c r="U350" s="22">
        <f>S350-15</f>
        <v>43.595799999999997</v>
      </c>
      <c r="V350" s="21" t="s">
        <v>830</v>
      </c>
      <c r="W350" s="23" t="s">
        <v>901</v>
      </c>
      <c r="X350" s="2" t="s">
        <v>348</v>
      </c>
      <c r="Y350">
        <f t="shared" si="132"/>
        <v>1</v>
      </c>
    </row>
    <row r="351" spans="1:25" x14ac:dyDescent="0.15">
      <c r="A351" s="21"/>
      <c r="B351" s="22" t="str">
        <f t="shared" si="124"/>
        <v/>
      </c>
      <c r="C351" s="22" t="str">
        <f>IF(AND($D$14&gt;=T351,$D$14&lt;=(S351-5)),"MATCH",IF(AND($D$14&gt;=U351,$D$14&lt;T351),"REACH",IF(AND($D$14&gt;(S351-5),$D$14&lt;(S351+10)),"SAFETY","")))</f>
        <v>SAFETY</v>
      </c>
      <c r="D351" s="21" t="s">
        <v>349</v>
      </c>
      <c r="E351" s="23" t="s">
        <v>165</v>
      </c>
      <c r="F351" s="12">
        <v>0.4451219512195122</v>
      </c>
      <c r="G351" s="12">
        <v>0.39333333333333337</v>
      </c>
      <c r="H351" s="24">
        <v>16777.25</v>
      </c>
      <c r="I351" s="24" t="str">
        <f t="shared" si="131"/>
        <v>Small</v>
      </c>
      <c r="J351" s="25" t="s">
        <v>865</v>
      </c>
      <c r="K351" s="25" t="s">
        <v>585</v>
      </c>
      <c r="L351" s="25" t="s">
        <v>585</v>
      </c>
      <c r="M351" s="21" t="s">
        <v>790</v>
      </c>
      <c r="N351" s="26">
        <v>0.82399999999999995</v>
      </c>
      <c r="O351" s="27">
        <v>1512</v>
      </c>
      <c r="P351" s="23">
        <v>2.91</v>
      </c>
      <c r="Q351" s="23">
        <v>755</v>
      </c>
      <c r="R351" s="22">
        <f t="shared" si="120"/>
        <v>15</v>
      </c>
      <c r="S351" s="21">
        <f t="shared" si="129"/>
        <v>57.207000000000001</v>
      </c>
      <c r="T351" s="22">
        <f>S351-7</f>
        <v>50.207000000000001</v>
      </c>
      <c r="U351" s="22">
        <f>S351-15</f>
        <v>42.207000000000001</v>
      </c>
      <c r="V351" s="21" t="s">
        <v>830</v>
      </c>
      <c r="W351" s="23" t="s">
        <v>901</v>
      </c>
      <c r="X351" s="2" t="s">
        <v>349</v>
      </c>
      <c r="Y351">
        <f t="shared" si="132"/>
        <v>1</v>
      </c>
    </row>
    <row r="352" spans="1:25" x14ac:dyDescent="0.15">
      <c r="A352" s="21"/>
      <c r="B352" s="22" t="str">
        <f t="shared" si="124"/>
        <v>$</v>
      </c>
      <c r="C352" s="22" t="str">
        <f>IF(AND($D$14&gt;=T352,$D$14&lt;=(S352-5)),"MATCH",IF(AND($D$14&gt;=U352,$D$14&lt;T352),"REACH",IF(AND($D$14&gt;(S352-5),$D$14&lt;(S352+10)),"SAFETY","")))</f>
        <v>MATCH</v>
      </c>
      <c r="D352" s="21" t="s">
        <v>350</v>
      </c>
      <c r="E352" s="23" t="s">
        <v>8</v>
      </c>
      <c r="F352" s="12">
        <v>0.44086021505376344</v>
      </c>
      <c r="G352" s="12">
        <v>0.5006666666666667</v>
      </c>
      <c r="H352" s="24">
        <v>11630.5</v>
      </c>
      <c r="I352" s="24" t="str">
        <f t="shared" si="131"/>
        <v>Small</v>
      </c>
      <c r="J352" s="25" t="s">
        <v>866</v>
      </c>
      <c r="K352" s="25" t="s">
        <v>585</v>
      </c>
      <c r="L352" s="25" t="s">
        <v>585</v>
      </c>
      <c r="M352" s="21"/>
      <c r="N352" s="26">
        <v>0.25800000000000001</v>
      </c>
      <c r="O352" s="27">
        <v>2550</v>
      </c>
      <c r="P352" s="23">
        <v>3.34</v>
      </c>
      <c r="Q352" s="23">
        <v>930</v>
      </c>
      <c r="R352" s="22">
        <f t="shared" si="120"/>
        <v>19</v>
      </c>
      <c r="S352" s="21">
        <f t="shared" si="129"/>
        <v>68.137200000000007</v>
      </c>
      <c r="T352" s="22">
        <f>S352-13</f>
        <v>55.137200000000007</v>
      </c>
      <c r="U352" s="22">
        <f t="shared" ref="U352:U354" si="134">S352-20</f>
        <v>48.137200000000007</v>
      </c>
      <c r="V352" s="21" t="s">
        <v>829</v>
      </c>
      <c r="W352" s="23" t="s">
        <v>901</v>
      </c>
      <c r="X352" s="2" t="s">
        <v>350</v>
      </c>
      <c r="Y352">
        <f t="shared" si="132"/>
        <v>1</v>
      </c>
    </row>
    <row r="353" spans="1:25" x14ac:dyDescent="0.15">
      <c r="A353" s="21"/>
      <c r="B353" s="22" t="str">
        <f t="shared" si="124"/>
        <v>$</v>
      </c>
      <c r="C353" s="22" t="str">
        <f>IF(AND($D$14&gt;=T353,$D$14&lt;=(S353-5)),"MATCH",IF(AND($D$14&gt;=U353,$D$14&lt;T353),"REACH",IF(AND($D$14&gt;(S353-5),$D$14&lt;(S353+10)),"SAFETY","")))</f>
        <v>MATCH</v>
      </c>
      <c r="D353" s="21" t="s">
        <v>351</v>
      </c>
      <c r="E353" s="23" t="s">
        <v>218</v>
      </c>
      <c r="F353" s="12">
        <v>0.44047619047619047</v>
      </c>
      <c r="G353" s="12">
        <v>0.59833333333333327</v>
      </c>
      <c r="H353" s="24">
        <v>12611</v>
      </c>
      <c r="I353" s="24" t="str">
        <f t="shared" si="131"/>
        <v>Small</v>
      </c>
      <c r="J353" s="25" t="s">
        <v>867</v>
      </c>
      <c r="K353" s="25" t="s">
        <v>585</v>
      </c>
      <c r="L353" s="25" t="s">
        <v>585</v>
      </c>
      <c r="M353" s="21"/>
      <c r="N353" s="26">
        <v>6.3E-2</v>
      </c>
      <c r="O353" s="27">
        <v>2074</v>
      </c>
      <c r="P353" s="23">
        <v>3.45</v>
      </c>
      <c r="Q353" s="23">
        <v>930</v>
      </c>
      <c r="R353" s="22">
        <f t="shared" si="120"/>
        <v>19</v>
      </c>
      <c r="S353" s="21">
        <f t="shared" si="129"/>
        <v>69.512200000000007</v>
      </c>
      <c r="T353" s="22">
        <f>S353-13</f>
        <v>56.512200000000007</v>
      </c>
      <c r="U353" s="22">
        <f t="shared" si="134"/>
        <v>49.512200000000007</v>
      </c>
      <c r="V353" s="21" t="s">
        <v>829</v>
      </c>
      <c r="W353" s="23" t="s">
        <v>901</v>
      </c>
      <c r="X353" s="2" t="s">
        <v>351</v>
      </c>
      <c r="Y353">
        <f t="shared" si="132"/>
        <v>1</v>
      </c>
    </row>
    <row r="354" spans="1:25" x14ac:dyDescent="0.15">
      <c r="A354" s="21"/>
      <c r="B354" s="22" t="str">
        <f t="shared" si="124"/>
        <v/>
      </c>
      <c r="C354" s="22" t="str">
        <f>IF(AND($D$14&gt;=T354,$D$14&lt;=(S354-5)),"MATCH",IF(AND($D$14&gt;=U354,$D$14&lt;T354),"REACH",IF(AND($D$14&gt;(S354-5),$D$14&lt;(S354+10)),"SAFETY","")))</f>
        <v>MATCH</v>
      </c>
      <c r="D354" s="21" t="s">
        <v>520</v>
      </c>
      <c r="E354" s="23" t="s">
        <v>167</v>
      </c>
      <c r="F354" s="12">
        <v>0.44</v>
      </c>
      <c r="G354" s="12">
        <v>0.63766666666666671</v>
      </c>
      <c r="H354" s="24">
        <v>16324.25</v>
      </c>
      <c r="I354" s="24" t="str">
        <f t="shared" si="131"/>
        <v>Small</v>
      </c>
      <c r="J354" s="25" t="s">
        <v>791</v>
      </c>
      <c r="K354" s="25" t="s">
        <v>585</v>
      </c>
      <c r="L354" s="25" t="s">
        <v>585</v>
      </c>
      <c r="M354" s="21"/>
      <c r="N354" s="26">
        <v>0.30399999999999999</v>
      </c>
      <c r="O354" s="27">
        <v>2197</v>
      </c>
      <c r="P354" s="23">
        <v>3.23</v>
      </c>
      <c r="Q354" s="23">
        <v>875</v>
      </c>
      <c r="R354" s="22">
        <f t="shared" si="120"/>
        <v>18</v>
      </c>
      <c r="S354" s="21">
        <f t="shared" si="129"/>
        <v>65.373400000000004</v>
      </c>
      <c r="T354" s="22">
        <f>S354-13</f>
        <v>52.373400000000004</v>
      </c>
      <c r="U354" s="22">
        <f t="shared" si="134"/>
        <v>45.373400000000004</v>
      </c>
      <c r="V354" s="21" t="s">
        <v>829</v>
      </c>
      <c r="W354" s="23" t="s">
        <v>901</v>
      </c>
      <c r="X354" s="2" t="s">
        <v>520</v>
      </c>
      <c r="Y354">
        <f t="shared" si="132"/>
        <v>1</v>
      </c>
    </row>
    <row r="355" spans="1:25" x14ac:dyDescent="0.15">
      <c r="A355" s="21"/>
      <c r="B355" s="22" t="str">
        <f t="shared" si="124"/>
        <v/>
      </c>
      <c r="C355" s="22" t="str">
        <f>IF(AND($D$14&gt;=T355,$D$14&lt;=(S355-5)),"MATCH",IF(AND($D$14&gt;=U355,$D$14&lt;T355),"REACH",IF(AND($D$14&gt;(S355-5),$D$14&lt;(S355+5)),"SAFETY","")))</f>
        <v>SAFETY</v>
      </c>
      <c r="D355" s="21" t="s">
        <v>521</v>
      </c>
      <c r="E355" s="23" t="s">
        <v>615</v>
      </c>
      <c r="F355" s="12">
        <v>0.43820224719101125</v>
      </c>
      <c r="G355" s="12">
        <v>0.50166666666666659</v>
      </c>
      <c r="H355" s="24">
        <v>14945</v>
      </c>
      <c r="I355" s="24" t="str">
        <f t="shared" si="131"/>
        <v>Small</v>
      </c>
      <c r="J355" s="25" t="s">
        <v>792</v>
      </c>
      <c r="K355" s="25" t="s">
        <v>585</v>
      </c>
      <c r="L355" s="25" t="s">
        <v>585</v>
      </c>
      <c r="M355" s="21"/>
      <c r="N355" s="26">
        <v>0.377</v>
      </c>
      <c r="O355" s="27">
        <v>2041</v>
      </c>
      <c r="P355" s="23" t="s">
        <v>644</v>
      </c>
      <c r="Q355" s="23">
        <v>970</v>
      </c>
      <c r="R355" s="22">
        <f t="shared" si="120"/>
        <v>20</v>
      </c>
      <c r="S355" s="21">
        <v>60</v>
      </c>
      <c r="T355" s="22">
        <f>S355-7</f>
        <v>53</v>
      </c>
      <c r="U355" s="22">
        <f>S355-15</f>
        <v>45</v>
      </c>
      <c r="V355" s="21" t="s">
        <v>830</v>
      </c>
      <c r="W355" s="23" t="s">
        <v>901</v>
      </c>
      <c r="X355" s="2" t="s">
        <v>521</v>
      </c>
      <c r="Y355">
        <f t="shared" si="132"/>
        <v>1</v>
      </c>
    </row>
    <row r="356" spans="1:25" x14ac:dyDescent="0.15">
      <c r="A356" s="21"/>
      <c r="B356" s="22" t="str">
        <f t="shared" ref="B356:B361" si="135">IF(L356=1,"$$$",IF(AND(H356&lt;=13500,H356&gt;9500),"$",IF(AND(H356&lt;=9500,H356&gt;7500),"$$",IF(H356&lt;=7500,"$$$",""))))</f>
        <v/>
      </c>
      <c r="C356" s="22" t="str">
        <f>IF(AND($D$14&gt;=T356,$D$14&lt;=(S356-5)),"MATCH",IF(AND($D$14&gt;=U356,$D$14&lt;T356),"REACH",IF(AND($D$14&gt;(S356-5),$D$14&lt;(S356+5)),"SAFETY","")))</f>
        <v>MATCH</v>
      </c>
      <c r="D356" s="22" t="s">
        <v>522</v>
      </c>
      <c r="E356" s="23" t="s">
        <v>69</v>
      </c>
      <c r="F356" s="12">
        <v>0.4375</v>
      </c>
      <c r="G356" s="12">
        <v>0.54433333333333334</v>
      </c>
      <c r="H356" s="24">
        <v>19021.75</v>
      </c>
      <c r="I356" s="24" t="str">
        <f t="shared" si="131"/>
        <v>Small</v>
      </c>
      <c r="J356" s="25" t="s">
        <v>793</v>
      </c>
      <c r="K356" s="25" t="s">
        <v>585</v>
      </c>
      <c r="L356" s="25" t="s">
        <v>585</v>
      </c>
      <c r="M356" s="21"/>
      <c r="N356" s="26">
        <v>0.36799999999999999</v>
      </c>
      <c r="O356" s="27">
        <v>1168</v>
      </c>
      <c r="P356" s="23">
        <v>3.2</v>
      </c>
      <c r="Q356" s="23">
        <v>845</v>
      </c>
      <c r="R356" s="22">
        <f t="shared" si="120"/>
        <v>17</v>
      </c>
      <c r="S356" s="21">
        <f>(P356*12.5)+(R356*1.3888)</f>
        <v>63.6096</v>
      </c>
      <c r="T356" s="22">
        <f>S356-7</f>
        <v>56.6096</v>
      </c>
      <c r="U356" s="22">
        <f>S356-15</f>
        <v>48.6096</v>
      </c>
      <c r="V356" s="21" t="s">
        <v>830</v>
      </c>
      <c r="W356" s="23" t="s">
        <v>901</v>
      </c>
      <c r="X356" s="2" t="s">
        <v>522</v>
      </c>
      <c r="Y356">
        <f t="shared" si="132"/>
        <v>1</v>
      </c>
    </row>
    <row r="357" spans="1:25" x14ac:dyDescent="0.15">
      <c r="A357" s="21"/>
      <c r="B357" s="22" t="str">
        <f t="shared" si="135"/>
        <v>$</v>
      </c>
      <c r="C357" s="22" t="str">
        <f>IF(AND($D$14&gt;=T357,$D$14&lt;=(S357-5)),"MATCH",IF(AND($D$14&gt;=U357,$D$14&lt;T357),"REACH",IF(AND($D$14&gt;(S357-5),$D$14&lt;(S357+5)),"SAFETY","")))</f>
        <v>SAFETY</v>
      </c>
      <c r="D357" s="21" t="s">
        <v>523</v>
      </c>
      <c r="E357" s="23" t="s">
        <v>6</v>
      </c>
      <c r="F357" s="12">
        <v>0.4351145038167939</v>
      </c>
      <c r="G357" s="12">
        <v>0.52333333333333332</v>
      </c>
      <c r="H357" s="24">
        <v>13387</v>
      </c>
      <c r="I357" s="24" t="str">
        <f t="shared" si="131"/>
        <v>Small</v>
      </c>
      <c r="J357" s="25" t="s">
        <v>794</v>
      </c>
      <c r="K357" s="25" t="s">
        <v>585</v>
      </c>
      <c r="L357" s="25" t="s">
        <v>585</v>
      </c>
      <c r="M357" s="21"/>
      <c r="N357" s="26">
        <v>0.3</v>
      </c>
      <c r="O357" s="27">
        <v>1382</v>
      </c>
      <c r="P357" s="23" t="s">
        <v>644</v>
      </c>
      <c r="Q357" s="23">
        <v>815</v>
      </c>
      <c r="R357" s="22">
        <f t="shared" si="120"/>
        <v>16</v>
      </c>
      <c r="S357" s="21">
        <v>60</v>
      </c>
      <c r="T357" s="22">
        <f>S357-7</f>
        <v>53</v>
      </c>
      <c r="U357" s="22">
        <f>S357-15</f>
        <v>45</v>
      </c>
      <c r="V357" s="21" t="s">
        <v>830</v>
      </c>
      <c r="W357" s="23" t="s">
        <v>901</v>
      </c>
      <c r="X357" s="2" t="s">
        <v>523</v>
      </c>
      <c r="Y357">
        <f t="shared" si="132"/>
        <v>1</v>
      </c>
    </row>
    <row r="358" spans="1:25" x14ac:dyDescent="0.15">
      <c r="A358" s="21"/>
      <c r="B358" s="22" t="str">
        <f t="shared" si="135"/>
        <v>$</v>
      </c>
      <c r="C358" s="22" t="str">
        <f>IF(AND($D$14&gt;=T358,$D$14&lt;=(S358-5)),"MATCH",IF(AND($D$14&gt;=U358,$D$14&lt;T358),"REACH",IF(AND($D$14&gt;(S358-5),$D$14&lt;(S358+5)),"SAFETY","")))</f>
        <v>SAFETY</v>
      </c>
      <c r="D358" s="21" t="s">
        <v>533</v>
      </c>
      <c r="E358" s="23" t="s">
        <v>6</v>
      </c>
      <c r="F358" s="12">
        <v>0.43478260869565216</v>
      </c>
      <c r="G358" s="12">
        <v>0.52999999999999992</v>
      </c>
      <c r="H358" s="24">
        <v>10863.25</v>
      </c>
      <c r="I358" s="24" t="str">
        <f t="shared" si="131"/>
        <v>Small</v>
      </c>
      <c r="J358" s="25" t="s">
        <v>795</v>
      </c>
      <c r="K358" s="25" t="s">
        <v>585</v>
      </c>
      <c r="L358" s="25" t="s">
        <v>585</v>
      </c>
      <c r="M358" s="21"/>
      <c r="N358" s="26">
        <v>0.24099999999999999</v>
      </c>
      <c r="O358" s="27">
        <v>1519</v>
      </c>
      <c r="P358" s="23">
        <v>3.22</v>
      </c>
      <c r="Q358" s="23"/>
      <c r="R358" s="22"/>
      <c r="S358" s="21">
        <v>60</v>
      </c>
      <c r="T358" s="22">
        <f>S358-7</f>
        <v>53</v>
      </c>
      <c r="U358" s="22">
        <f>S358-15</f>
        <v>45</v>
      </c>
      <c r="V358" s="21" t="s">
        <v>830</v>
      </c>
      <c r="W358" s="23" t="s">
        <v>901</v>
      </c>
      <c r="X358" s="2" t="s">
        <v>533</v>
      </c>
      <c r="Y358">
        <f t="shared" si="132"/>
        <v>1</v>
      </c>
    </row>
    <row r="359" spans="1:25" x14ac:dyDescent="0.15">
      <c r="A359" s="21"/>
      <c r="B359" s="22" t="str">
        <f t="shared" si="135"/>
        <v/>
      </c>
      <c r="C359" s="22" t="str">
        <f>IF(AND($D$14&gt;=T359,$D$14&lt;=(S359-5)),"MATCH",IF(AND($D$14&gt;=U359,$D$14&lt;T359),"REACH",IF(AND($D$14&gt;(S359-5),$D$14&lt;(S359+5)),"SAFETY","")))</f>
        <v>SAFETY</v>
      </c>
      <c r="D359" s="21" t="s">
        <v>534</v>
      </c>
      <c r="E359" s="23" t="s">
        <v>6</v>
      </c>
      <c r="F359" s="12">
        <v>0.43478260869565216</v>
      </c>
      <c r="G359" s="12">
        <v>0.49066666666666664</v>
      </c>
      <c r="H359" s="24">
        <v>24541.5</v>
      </c>
      <c r="I359" s="24" t="str">
        <f t="shared" si="131"/>
        <v>Small</v>
      </c>
      <c r="J359" s="25" t="s">
        <v>796</v>
      </c>
      <c r="K359" s="25" t="s">
        <v>585</v>
      </c>
      <c r="L359" s="25" t="s">
        <v>585</v>
      </c>
      <c r="M359" s="21"/>
      <c r="N359" s="26">
        <v>0.17799999999999999</v>
      </c>
      <c r="O359" s="27">
        <v>1838</v>
      </c>
      <c r="P359" s="23">
        <v>2.7</v>
      </c>
      <c r="Q359" s="23">
        <v>810</v>
      </c>
      <c r="R359" s="22">
        <f t="shared" ref="R359:R386" si="136">IF(Q359=1600,36,IF(Q359&gt;=1540,35,IF(Q359&gt;=1490,34,IF(Q359&gt;=1440,33,IF(Q359&gt;=1400,32,IF(Q359&gt;=1360,31,IF(Q359&gt;=1330,30,IF(Q359&gt;=1290,29,IF(Q359&gt;=1250,28,IF(Q359&gt;=1210,27,IF(Q359&gt;=1170,26,IF(Q359&gt;=1130,25,IF(Q359&gt;=1090,24,IF(Q359&gt;=1050,23,IF(Q359&gt;=1020,22,IF(Q359&gt;=980,21,IF(Q359&gt;=940,20,IF(Q359&gt;=900,19,IF(Q359&gt;=860,18,IF(Q359&gt;=820,17,IF(Q359&gt;=770,16,IF(Q359&gt;=720,15,IF(Q359&gt;=670,14,IF(Q359&gt;=620,13,IF(Q359&gt;=560,12,IF(Q359&gt;=510,11,""))))))))))))))))))))))))))</f>
        <v>16</v>
      </c>
      <c r="S359" s="21">
        <f t="shared" ref="S359:S364" si="137">(P359*12.5)+(R359*1.3888)</f>
        <v>55.970799999999997</v>
      </c>
      <c r="T359" s="22">
        <f>S359-7</f>
        <v>48.970799999999997</v>
      </c>
      <c r="U359" s="22">
        <f>S359-15</f>
        <v>40.970799999999997</v>
      </c>
      <c r="V359" s="21" t="s">
        <v>830</v>
      </c>
      <c r="W359" s="23" t="s">
        <v>901</v>
      </c>
      <c r="X359" s="2" t="s">
        <v>534</v>
      </c>
      <c r="Y359">
        <f t="shared" si="132"/>
        <v>1</v>
      </c>
    </row>
    <row r="360" spans="1:25" x14ac:dyDescent="0.15">
      <c r="A360" s="21"/>
      <c r="B360" s="22" t="str">
        <f t="shared" si="135"/>
        <v/>
      </c>
      <c r="C360" s="22" t="str">
        <f>IF(AND($D$14&gt;=T360,$D$14&lt;=(S360-5)),"MATCH",IF(AND($D$14&gt;=U360,$D$14&lt;T360),"REACH",IF(AND($D$14&gt;(S360-5),$D$14&lt;(S360+10)),"SAFETY","")))</f>
        <v>MATCH</v>
      </c>
      <c r="D360" s="21" t="s">
        <v>535</v>
      </c>
      <c r="E360" s="23" t="s">
        <v>165</v>
      </c>
      <c r="F360" s="12">
        <v>0.43333333333333335</v>
      </c>
      <c r="G360" s="12">
        <v>0.53566666666666662</v>
      </c>
      <c r="H360" s="24">
        <v>15029.75</v>
      </c>
      <c r="I360" s="24" t="str">
        <f t="shared" si="131"/>
        <v>Small</v>
      </c>
      <c r="J360" s="25" t="s">
        <v>797</v>
      </c>
      <c r="K360" s="25" t="s">
        <v>585</v>
      </c>
      <c r="L360" s="25" t="s">
        <v>585</v>
      </c>
      <c r="M360" s="21"/>
      <c r="N360" s="26">
        <v>0.24</v>
      </c>
      <c r="O360" s="27">
        <v>1255</v>
      </c>
      <c r="P360" s="23">
        <v>3.42</v>
      </c>
      <c r="Q360" s="23">
        <v>835</v>
      </c>
      <c r="R360" s="22">
        <f t="shared" si="136"/>
        <v>17</v>
      </c>
      <c r="S360" s="21">
        <f t="shared" si="137"/>
        <v>66.3596</v>
      </c>
      <c r="T360" s="22">
        <f>S360-13</f>
        <v>53.3596</v>
      </c>
      <c r="U360" s="22">
        <f t="shared" ref="U360:U361" si="138">S360-20</f>
        <v>46.3596</v>
      </c>
      <c r="V360" s="21" t="s">
        <v>829</v>
      </c>
      <c r="W360" s="23" t="s">
        <v>901</v>
      </c>
      <c r="X360" s="2" t="s">
        <v>535</v>
      </c>
      <c r="Y360">
        <f t="shared" si="132"/>
        <v>1</v>
      </c>
    </row>
    <row r="361" spans="1:25" x14ac:dyDescent="0.15">
      <c r="A361" s="21"/>
      <c r="B361" s="22" t="str">
        <f t="shared" si="135"/>
        <v/>
      </c>
      <c r="C361" s="22" t="str">
        <f>IF(AND($D$14&gt;=T361,$D$14&lt;=(S361-5)),"MATCH",IF(AND($D$14&gt;=U361,$D$14&lt;T361),"REACH",IF(AND($D$14&gt;(S361-5),$D$14&lt;(S361+10)),"SAFETY","")))</f>
        <v>MATCH</v>
      </c>
      <c r="D361" s="21" t="s">
        <v>536</v>
      </c>
      <c r="E361" s="23" t="s">
        <v>258</v>
      </c>
      <c r="F361" s="12">
        <v>0.43264248704663211</v>
      </c>
      <c r="G361" s="12">
        <v>0.45100000000000001</v>
      </c>
      <c r="H361" s="24">
        <v>22607.75</v>
      </c>
      <c r="I361" s="24" t="str">
        <f t="shared" si="131"/>
        <v>Small</v>
      </c>
      <c r="J361" s="25" t="s">
        <v>798</v>
      </c>
      <c r="K361" s="25" t="s">
        <v>585</v>
      </c>
      <c r="L361" s="25" t="s">
        <v>585</v>
      </c>
      <c r="M361" s="21" t="s">
        <v>790</v>
      </c>
      <c r="N361" s="26">
        <v>0.86799999999999999</v>
      </c>
      <c r="O361" s="27">
        <v>2637</v>
      </c>
      <c r="P361" s="23">
        <v>3.2</v>
      </c>
      <c r="Q361" s="23">
        <v>830</v>
      </c>
      <c r="R361" s="22">
        <f t="shared" si="136"/>
        <v>17</v>
      </c>
      <c r="S361" s="21">
        <f t="shared" si="137"/>
        <v>63.6096</v>
      </c>
      <c r="T361" s="22">
        <f>S361-13</f>
        <v>50.6096</v>
      </c>
      <c r="U361" s="22">
        <f t="shared" si="138"/>
        <v>43.6096</v>
      </c>
      <c r="V361" s="21" t="s">
        <v>829</v>
      </c>
      <c r="W361" s="23" t="s">
        <v>901</v>
      </c>
      <c r="X361" s="2" t="s">
        <v>536</v>
      </c>
      <c r="Y361">
        <f t="shared" si="132"/>
        <v>1</v>
      </c>
    </row>
    <row r="362" spans="1:25" x14ac:dyDescent="0.15">
      <c r="A362" s="21"/>
      <c r="B362" s="22" t="s">
        <v>941</v>
      </c>
      <c r="C362" s="22" t="str">
        <f>IF(AND($D$14&gt;=T362,$D$14&lt;=(S362)),"MATCH",IF(AND($D$14&gt;=U362,$D$14&lt;T362),"REACH",IF(AND($D$14&gt;S362,$D$14&lt;(S362+10)),"SAFETY","")))</f>
        <v>REACH</v>
      </c>
      <c r="D362" s="21" t="s">
        <v>537</v>
      </c>
      <c r="E362" s="23" t="s">
        <v>258</v>
      </c>
      <c r="F362" s="12">
        <v>0.43220338983050849</v>
      </c>
      <c r="G362" s="12">
        <v>0.63566666666666671</v>
      </c>
      <c r="H362" s="24">
        <v>17166.5</v>
      </c>
      <c r="I362" s="24" t="str">
        <f t="shared" si="131"/>
        <v>Small</v>
      </c>
      <c r="J362" s="25" t="s">
        <v>616</v>
      </c>
      <c r="K362" s="25" t="s">
        <v>585</v>
      </c>
      <c r="L362" s="25" t="s">
        <v>585</v>
      </c>
      <c r="M362" s="21"/>
      <c r="N362" s="26">
        <v>0.107</v>
      </c>
      <c r="O362" s="27">
        <v>1298</v>
      </c>
      <c r="P362" s="23">
        <v>3.43</v>
      </c>
      <c r="Q362" s="23">
        <v>1085</v>
      </c>
      <c r="R362" s="21">
        <f t="shared" si="136"/>
        <v>23</v>
      </c>
      <c r="S362" s="21">
        <f t="shared" si="137"/>
        <v>74.817399999999992</v>
      </c>
      <c r="T362" s="22">
        <f>S362-10</f>
        <v>64.817399999999992</v>
      </c>
      <c r="U362" s="22">
        <f>S362-20</f>
        <v>54.817399999999992</v>
      </c>
      <c r="V362" s="21" t="s">
        <v>904</v>
      </c>
      <c r="W362" s="23" t="s">
        <v>901</v>
      </c>
      <c r="X362" s="2" t="s">
        <v>537</v>
      </c>
      <c r="Y362">
        <f t="shared" si="132"/>
        <v>1</v>
      </c>
    </row>
    <row r="363" spans="1:25" x14ac:dyDescent="0.15">
      <c r="A363" s="21"/>
      <c r="B363" s="22" t="str">
        <f t="shared" ref="B363:B394" si="139">IF(L363=1,"$$$",IF(AND(H363&lt;=13500,H363&gt;9500),"$",IF(AND(H363&lt;=9500,H363&gt;7500),"$$",IF(H363&lt;=7500,"$$$",""))))</f>
        <v>$</v>
      </c>
      <c r="C363" s="22" t="str">
        <f>IF(AND($D$14&gt;=T363,$D$14&lt;=(S363-5)),"MATCH",IF(AND($D$14&gt;=U363,$D$14&lt;T363),"REACH",IF(AND($D$14&gt;(S363-5),$D$14&lt;(S363+10)),"SAFETY","")))</f>
        <v>REACH</v>
      </c>
      <c r="D363" s="21" t="s">
        <v>538</v>
      </c>
      <c r="E363" s="23" t="s">
        <v>89</v>
      </c>
      <c r="F363" s="12">
        <v>0.43119266055045874</v>
      </c>
      <c r="G363" s="12">
        <v>0.46900000000000003</v>
      </c>
      <c r="H363" s="24">
        <v>12448</v>
      </c>
      <c r="I363" s="24" t="str">
        <f t="shared" si="131"/>
        <v>Small</v>
      </c>
      <c r="J363" s="25" t="s">
        <v>617</v>
      </c>
      <c r="K363" s="25" t="s">
        <v>585</v>
      </c>
      <c r="L363" s="25" t="s">
        <v>585</v>
      </c>
      <c r="M363" s="21"/>
      <c r="N363" s="26">
        <v>0.373</v>
      </c>
      <c r="O363" s="27">
        <v>1344</v>
      </c>
      <c r="P363" s="23">
        <v>3.57</v>
      </c>
      <c r="Q363" s="23">
        <v>920</v>
      </c>
      <c r="R363" s="22">
        <f t="shared" si="136"/>
        <v>19</v>
      </c>
      <c r="S363" s="21">
        <f t="shared" si="137"/>
        <v>71.012200000000007</v>
      </c>
      <c r="T363" s="22">
        <f>S363-13</f>
        <v>58.012200000000007</v>
      </c>
      <c r="U363" s="22">
        <f t="shared" ref="U363:U364" si="140">S363-20</f>
        <v>51.012200000000007</v>
      </c>
      <c r="V363" s="21" t="s">
        <v>829</v>
      </c>
      <c r="W363" s="23" t="s">
        <v>901</v>
      </c>
      <c r="X363" s="2" t="s">
        <v>538</v>
      </c>
      <c r="Y363">
        <f t="shared" si="132"/>
        <v>1</v>
      </c>
    </row>
    <row r="364" spans="1:25" x14ac:dyDescent="0.15">
      <c r="A364" s="21"/>
      <c r="B364" s="22" t="str">
        <f t="shared" si="139"/>
        <v>$</v>
      </c>
      <c r="C364" s="22" t="str">
        <f>IF(AND($D$14&gt;=T364,$D$14&lt;=(S364-5)),"MATCH",IF(AND($D$14&gt;=U364,$D$14&lt;T364),"REACH",IF(AND($D$14&gt;(S364-5),$D$14&lt;(S364+10)),"SAFETY","")))</f>
        <v>SAFETY</v>
      </c>
      <c r="D364" s="21" t="s">
        <v>539</v>
      </c>
      <c r="E364" s="23" t="s">
        <v>134</v>
      </c>
      <c r="F364" s="12">
        <v>0.43048128342245989</v>
      </c>
      <c r="G364" s="12">
        <v>0.432</v>
      </c>
      <c r="H364" s="24">
        <v>12859.75</v>
      </c>
      <c r="I364" s="24" t="str">
        <f t="shared" si="131"/>
        <v>Small</v>
      </c>
      <c r="J364" s="25" t="s">
        <v>446</v>
      </c>
      <c r="K364" s="25" t="s">
        <v>585</v>
      </c>
      <c r="L364" s="25" t="s">
        <v>585</v>
      </c>
      <c r="M364" s="21" t="s">
        <v>790</v>
      </c>
      <c r="N364" s="26">
        <v>0.95199999999999996</v>
      </c>
      <c r="O364" s="27">
        <v>1828</v>
      </c>
      <c r="P364" s="23">
        <v>3</v>
      </c>
      <c r="Q364" s="23">
        <v>783</v>
      </c>
      <c r="R364" s="22">
        <f t="shared" si="136"/>
        <v>16</v>
      </c>
      <c r="S364" s="21">
        <f t="shared" si="137"/>
        <v>59.720799999999997</v>
      </c>
      <c r="T364" s="22">
        <f>S364-13</f>
        <v>46.720799999999997</v>
      </c>
      <c r="U364" s="22">
        <f t="shared" si="140"/>
        <v>39.720799999999997</v>
      </c>
      <c r="V364" s="21" t="s">
        <v>829</v>
      </c>
      <c r="W364" s="23" t="s">
        <v>901</v>
      </c>
      <c r="X364" s="2" t="s">
        <v>539</v>
      </c>
      <c r="Y364">
        <f t="shared" si="132"/>
        <v>1</v>
      </c>
    </row>
    <row r="365" spans="1:25" x14ac:dyDescent="0.15">
      <c r="A365" s="21"/>
      <c r="B365" s="22" t="str">
        <f t="shared" si="139"/>
        <v/>
      </c>
      <c r="C365" s="22" t="str">
        <f>IF(AND($D$14&gt;=T365,$D$14&lt;=(S365)),"MATCH",IF(AND($D$14&gt;=U365,$D$14&lt;T365),"REACH",IF(AND($D$14&gt;S365,$D$14&lt;(S365+10)),"SAFETY","")))</f>
        <v/>
      </c>
      <c r="D365" s="21" t="s">
        <v>540</v>
      </c>
      <c r="E365" s="23" t="s">
        <v>171</v>
      </c>
      <c r="F365" s="12">
        <v>0.42857142857142855</v>
      </c>
      <c r="G365" s="12">
        <v>0.69633333333333336</v>
      </c>
      <c r="H365" s="24">
        <v>17972.25</v>
      </c>
      <c r="I365" s="24" t="str">
        <f t="shared" si="131"/>
        <v>Small</v>
      </c>
      <c r="J365" s="25" t="s">
        <v>767</v>
      </c>
      <c r="K365" s="25" t="s">
        <v>585</v>
      </c>
      <c r="L365" s="25" t="s">
        <v>585</v>
      </c>
      <c r="M365" s="21"/>
      <c r="N365" s="26">
        <v>5.7000000000000002E-2</v>
      </c>
      <c r="O365" s="27">
        <v>489</v>
      </c>
      <c r="P365" s="23" t="s">
        <v>644</v>
      </c>
      <c r="Q365" s="23">
        <v>1210</v>
      </c>
      <c r="R365" s="22">
        <f t="shared" si="136"/>
        <v>27</v>
      </c>
      <c r="S365" s="22">
        <v>80</v>
      </c>
      <c r="T365" s="22">
        <f>S365-7</f>
        <v>73</v>
      </c>
      <c r="U365" s="22">
        <f>S365-15</f>
        <v>65</v>
      </c>
      <c r="V365" s="23" t="s">
        <v>902</v>
      </c>
      <c r="W365" s="23" t="s">
        <v>901</v>
      </c>
      <c r="X365" s="2" t="s">
        <v>540</v>
      </c>
      <c r="Y365">
        <f t="shared" si="132"/>
        <v>1</v>
      </c>
    </row>
    <row r="366" spans="1:25" x14ac:dyDescent="0.15">
      <c r="A366" s="21"/>
      <c r="B366" s="22" t="str">
        <f t="shared" si="139"/>
        <v/>
      </c>
      <c r="C366" s="22" t="str">
        <f>IF(AND($D$14&gt;=T366,$D$14&lt;=(S366-5)),"MATCH",IF(AND($D$14&gt;=U366,$D$14&lt;T366),"REACH",IF(AND($D$14&gt;(S366-5),$D$14&lt;(S366+10)),"SAFETY","")))</f>
        <v>MATCH</v>
      </c>
      <c r="D366" s="30" t="s">
        <v>365</v>
      </c>
      <c r="E366" s="23" t="s">
        <v>218</v>
      </c>
      <c r="F366" s="12">
        <v>0.42857142857142855</v>
      </c>
      <c r="G366" s="12">
        <v>0.49433333333333335</v>
      </c>
      <c r="H366" s="24">
        <v>15528.25</v>
      </c>
      <c r="I366" s="24" t="str">
        <f t="shared" si="131"/>
        <v>Small</v>
      </c>
      <c r="J366" s="25" t="s">
        <v>768</v>
      </c>
      <c r="K366" s="25" t="s">
        <v>585</v>
      </c>
      <c r="L366" s="25" t="s">
        <v>585</v>
      </c>
      <c r="M366" s="21"/>
      <c r="N366" s="26">
        <v>8.8999999999999996E-2</v>
      </c>
      <c r="O366" s="27">
        <v>935</v>
      </c>
      <c r="P366" s="23">
        <v>3.12</v>
      </c>
      <c r="Q366" s="23">
        <v>910</v>
      </c>
      <c r="R366" s="22">
        <f t="shared" si="136"/>
        <v>19</v>
      </c>
      <c r="S366" s="21">
        <f t="shared" ref="S366:S376" si="141">(P366*12.5)+(R366*1.3888)</f>
        <v>65.387200000000007</v>
      </c>
      <c r="T366" s="22">
        <f>S366-13</f>
        <v>52.387200000000007</v>
      </c>
      <c r="U366" s="22">
        <f t="shared" ref="U366:U370" si="142">S366-20</f>
        <v>45.387200000000007</v>
      </c>
      <c r="V366" s="21" t="s">
        <v>829</v>
      </c>
      <c r="W366" s="23" t="s">
        <v>901</v>
      </c>
      <c r="X366" s="2" t="s">
        <v>365</v>
      </c>
      <c r="Y366">
        <f t="shared" si="132"/>
        <v>1</v>
      </c>
    </row>
    <row r="367" spans="1:25" x14ac:dyDescent="0.15">
      <c r="A367" s="21"/>
      <c r="B367" s="22" t="str">
        <f t="shared" si="139"/>
        <v>$</v>
      </c>
      <c r="C367" s="22" t="str">
        <f>IF(AND($D$14&gt;=T367,$D$14&lt;=(S367-5)),"MATCH",IF(AND($D$14&gt;=U367,$D$14&lt;T367),"REACH",IF(AND($D$14&gt;(S367-5),$D$14&lt;(S367+10)),"SAFETY","")))</f>
        <v>MATCH</v>
      </c>
      <c r="D367" s="30" t="s">
        <v>366</v>
      </c>
      <c r="E367" s="23" t="s">
        <v>8</v>
      </c>
      <c r="F367" s="12">
        <v>0.42857142857142855</v>
      </c>
      <c r="G367" s="12">
        <v>0.53399999999999992</v>
      </c>
      <c r="H367" s="24">
        <v>12023</v>
      </c>
      <c r="I367" s="24" t="str">
        <f t="shared" si="131"/>
        <v>Small</v>
      </c>
      <c r="J367" s="25" t="s">
        <v>588</v>
      </c>
      <c r="K367" s="25" t="s">
        <v>585</v>
      </c>
      <c r="L367" s="25" t="s">
        <v>585</v>
      </c>
      <c r="M367" s="21"/>
      <c r="N367" s="26">
        <v>7.0000000000000007E-2</v>
      </c>
      <c r="O367" s="27">
        <v>730</v>
      </c>
      <c r="P367" s="23">
        <v>3.2</v>
      </c>
      <c r="Q367" s="23">
        <v>950</v>
      </c>
      <c r="R367" s="22">
        <f t="shared" si="136"/>
        <v>20</v>
      </c>
      <c r="S367" s="21">
        <f t="shared" si="141"/>
        <v>67.775999999999996</v>
      </c>
      <c r="T367" s="22">
        <f>S367-13</f>
        <v>54.775999999999996</v>
      </c>
      <c r="U367" s="22">
        <f t="shared" si="142"/>
        <v>47.775999999999996</v>
      </c>
      <c r="V367" s="21" t="s">
        <v>829</v>
      </c>
      <c r="W367" s="23" t="s">
        <v>901</v>
      </c>
      <c r="X367" s="2" t="s">
        <v>366</v>
      </c>
      <c r="Y367">
        <f t="shared" si="132"/>
        <v>1</v>
      </c>
    </row>
    <row r="368" spans="1:25" x14ac:dyDescent="0.15">
      <c r="A368" s="21"/>
      <c r="B368" s="22" t="str">
        <f t="shared" si="139"/>
        <v/>
      </c>
      <c r="C368" s="22" t="str">
        <f>IF(AND($D$14&gt;=T368,$D$14&lt;=(S368-5)),"MATCH",IF(AND($D$14&gt;=U368,$D$14&lt;T368),"REACH",IF(AND($D$14&gt;(S368-5),$D$14&lt;(S368+10)),"SAFETY","")))</f>
        <v>MATCH</v>
      </c>
      <c r="D368" s="21" t="s">
        <v>367</v>
      </c>
      <c r="E368" s="23" t="s">
        <v>73</v>
      </c>
      <c r="F368" s="12">
        <v>0.42741935483870969</v>
      </c>
      <c r="G368" s="12">
        <v>0.53766666666666663</v>
      </c>
      <c r="H368" s="24">
        <v>16644.25</v>
      </c>
      <c r="I368" s="24" t="str">
        <f t="shared" si="131"/>
        <v>Small</v>
      </c>
      <c r="J368" s="25" t="s">
        <v>589</v>
      </c>
      <c r="K368" s="25" t="s">
        <v>585</v>
      </c>
      <c r="L368" s="25" t="s">
        <v>585</v>
      </c>
      <c r="M368" s="21"/>
      <c r="N368" s="26">
        <v>7.8E-2</v>
      </c>
      <c r="O368" s="27">
        <v>2267</v>
      </c>
      <c r="P368" s="23">
        <v>3.12</v>
      </c>
      <c r="Q368" s="23">
        <v>960</v>
      </c>
      <c r="R368" s="22">
        <f t="shared" si="136"/>
        <v>20</v>
      </c>
      <c r="S368" s="21">
        <f t="shared" si="141"/>
        <v>66.775999999999996</v>
      </c>
      <c r="T368" s="22">
        <f>S368-13</f>
        <v>53.775999999999996</v>
      </c>
      <c r="U368" s="22">
        <f t="shared" si="142"/>
        <v>46.775999999999996</v>
      </c>
      <c r="V368" s="21" t="s">
        <v>829</v>
      </c>
      <c r="W368" s="23" t="s">
        <v>901</v>
      </c>
      <c r="X368" s="2" t="s">
        <v>367</v>
      </c>
      <c r="Y368">
        <f t="shared" si="132"/>
        <v>1</v>
      </c>
    </row>
    <row r="369" spans="1:25" x14ac:dyDescent="0.15">
      <c r="A369" s="21"/>
      <c r="B369" s="22" t="str">
        <f t="shared" si="139"/>
        <v>$</v>
      </c>
      <c r="C369" s="22" t="str">
        <f>IF(AND($D$14&gt;=T369,$D$14&lt;=(S369-5)),"MATCH",IF(AND($D$14&gt;=U369,$D$14&lt;T369),"REACH",IF(AND($D$14&gt;(S369-5),$D$14&lt;(S369+10)),"SAFETY","")))</f>
        <v>MATCH</v>
      </c>
      <c r="D369" s="21" t="s">
        <v>368</v>
      </c>
      <c r="E369" s="23" t="s">
        <v>8</v>
      </c>
      <c r="F369" s="12">
        <v>0.42735042735042733</v>
      </c>
      <c r="G369" s="12" t="e">
        <v>#N/A</v>
      </c>
      <c r="H369" s="24">
        <v>10004</v>
      </c>
      <c r="I369" s="24" t="str">
        <f t="shared" si="131"/>
        <v>Small</v>
      </c>
      <c r="J369" s="25" t="s">
        <v>590</v>
      </c>
      <c r="K369" s="25" t="s">
        <v>585</v>
      </c>
      <c r="L369" s="25" t="s">
        <v>585</v>
      </c>
      <c r="M369" s="21"/>
      <c r="N369" s="26">
        <v>0.21099999999999999</v>
      </c>
      <c r="O369" s="27">
        <v>1531</v>
      </c>
      <c r="P369" s="23">
        <v>3.23</v>
      </c>
      <c r="Q369" s="23">
        <v>970</v>
      </c>
      <c r="R369" s="22">
        <f t="shared" si="136"/>
        <v>20</v>
      </c>
      <c r="S369" s="21">
        <f t="shared" si="141"/>
        <v>68.150999999999996</v>
      </c>
      <c r="T369" s="22">
        <f>S369-13</f>
        <v>55.150999999999996</v>
      </c>
      <c r="U369" s="22">
        <f t="shared" si="142"/>
        <v>48.150999999999996</v>
      </c>
      <c r="V369" s="21" t="s">
        <v>829</v>
      </c>
      <c r="W369" s="23" t="s">
        <v>901</v>
      </c>
      <c r="X369" s="2" t="s">
        <v>368</v>
      </c>
      <c r="Y369">
        <f t="shared" si="132"/>
        <v>1</v>
      </c>
    </row>
    <row r="370" spans="1:25" x14ac:dyDescent="0.15">
      <c r="A370" s="21"/>
      <c r="B370" s="22" t="str">
        <f t="shared" si="139"/>
        <v/>
      </c>
      <c r="C370" s="22" t="str">
        <f>IF(AND($D$14&gt;=T370,$D$14&lt;=(S370-5)),"MATCH",IF(AND($D$14&gt;=U370,$D$14&lt;T370),"REACH",IF(AND($D$14&gt;(S370-5),$D$14&lt;(S370+10)),"SAFETY","")))</f>
        <v>REACH</v>
      </c>
      <c r="D370" s="21" t="s">
        <v>206</v>
      </c>
      <c r="E370" s="23" t="s">
        <v>218</v>
      </c>
      <c r="F370" s="12">
        <v>0.42045454545454547</v>
      </c>
      <c r="G370" s="12">
        <v>0.67333333333333334</v>
      </c>
      <c r="H370" s="24">
        <v>20940.75</v>
      </c>
      <c r="I370" s="24" t="str">
        <f t="shared" si="131"/>
        <v>Small</v>
      </c>
      <c r="J370" s="25" t="s">
        <v>591</v>
      </c>
      <c r="K370" s="25" t="s">
        <v>586</v>
      </c>
      <c r="L370" s="25" t="s">
        <v>585</v>
      </c>
      <c r="M370" s="21"/>
      <c r="N370" s="26">
        <v>8.6999999999999994E-2</v>
      </c>
      <c r="O370" s="27">
        <v>1828</v>
      </c>
      <c r="P370" s="23">
        <v>3.48</v>
      </c>
      <c r="Q370" s="23">
        <v>1045</v>
      </c>
      <c r="R370" s="22">
        <f t="shared" si="136"/>
        <v>22</v>
      </c>
      <c r="S370" s="21">
        <f t="shared" si="141"/>
        <v>74.053600000000003</v>
      </c>
      <c r="T370" s="22">
        <f>S370-10</f>
        <v>64.053600000000003</v>
      </c>
      <c r="U370" s="22">
        <f t="shared" si="142"/>
        <v>54.053600000000003</v>
      </c>
      <c r="V370" s="21" t="s">
        <v>904</v>
      </c>
      <c r="W370" s="23" t="s">
        <v>901</v>
      </c>
      <c r="X370" s="2" t="s">
        <v>206</v>
      </c>
      <c r="Y370">
        <f t="shared" si="132"/>
        <v>1</v>
      </c>
    </row>
    <row r="371" spans="1:25" x14ac:dyDescent="0.15">
      <c r="A371" s="21"/>
      <c r="B371" s="22" t="str">
        <f t="shared" si="139"/>
        <v/>
      </c>
      <c r="C371" s="22" t="str">
        <f>IF(AND($D$14&gt;=T371,$D$14&lt;=(S371)),"MATCH",IF(AND($D$14&gt;=U371,$D$14&lt;T371),"REACH",IF(AND($D$14&gt;S371,$D$14&lt;(S371+10)),"SAFETY","")))</f>
        <v>REACH</v>
      </c>
      <c r="D371" s="21" t="s">
        <v>207</v>
      </c>
      <c r="E371" s="23" t="s">
        <v>165</v>
      </c>
      <c r="F371" s="12">
        <v>0.41599999999999998</v>
      </c>
      <c r="G371" s="12">
        <v>0.55133333333333334</v>
      </c>
      <c r="H371" s="24">
        <v>17476.75</v>
      </c>
      <c r="I371" s="24" t="str">
        <f t="shared" si="131"/>
        <v>Small</v>
      </c>
      <c r="J371" s="25" t="s">
        <v>592</v>
      </c>
      <c r="K371" s="25" t="s">
        <v>585</v>
      </c>
      <c r="L371" s="25" t="s">
        <v>585</v>
      </c>
      <c r="M371" s="21"/>
      <c r="N371" s="26">
        <v>0.188</v>
      </c>
      <c r="O371" s="27">
        <v>1625</v>
      </c>
      <c r="P371" s="23">
        <v>3.56</v>
      </c>
      <c r="Q371" s="23">
        <v>940</v>
      </c>
      <c r="R371" s="21">
        <f t="shared" si="136"/>
        <v>20</v>
      </c>
      <c r="S371" s="21">
        <f t="shared" si="141"/>
        <v>72.275999999999996</v>
      </c>
      <c r="T371" s="22">
        <f>S371-10</f>
        <v>62.275999999999996</v>
      </c>
      <c r="U371" s="22">
        <f>S371-20</f>
        <v>52.275999999999996</v>
      </c>
      <c r="V371" s="21" t="s">
        <v>904</v>
      </c>
      <c r="W371" s="23" t="s">
        <v>901</v>
      </c>
      <c r="X371" s="2" t="s">
        <v>207</v>
      </c>
      <c r="Y371">
        <f t="shared" si="132"/>
        <v>1</v>
      </c>
    </row>
    <row r="372" spans="1:25" x14ac:dyDescent="0.15">
      <c r="A372" s="21"/>
      <c r="B372" s="22" t="str">
        <f t="shared" si="139"/>
        <v>$</v>
      </c>
      <c r="C372" s="22" t="str">
        <f>IF(AND($D$14&gt;=T372,$D$14&lt;=(S372-5)),"MATCH",IF(AND($D$14&gt;=U372,$D$14&lt;T372),"REACH",IF(AND($D$14&gt;(S372-5),$D$14&lt;(S372+10)),"SAFETY","")))</f>
        <v>MATCH</v>
      </c>
      <c r="D372" s="21" t="s">
        <v>208</v>
      </c>
      <c r="E372" s="23" t="s">
        <v>167</v>
      </c>
      <c r="F372" s="12">
        <v>0.41304347826086957</v>
      </c>
      <c r="G372" s="12">
        <v>0.56466666666666665</v>
      </c>
      <c r="H372" s="24">
        <v>13202.75</v>
      </c>
      <c r="I372" s="24" t="str">
        <f t="shared" si="131"/>
        <v>Small</v>
      </c>
      <c r="J372" s="25" t="s">
        <v>885</v>
      </c>
      <c r="K372" s="25" t="s">
        <v>585</v>
      </c>
      <c r="L372" s="25" t="s">
        <v>585</v>
      </c>
      <c r="M372" s="21"/>
      <c r="N372" s="26">
        <v>5.5E-2</v>
      </c>
      <c r="O372" s="27">
        <v>1619</v>
      </c>
      <c r="P372" s="23">
        <v>3.51</v>
      </c>
      <c r="Q372" s="23">
        <v>910</v>
      </c>
      <c r="R372" s="22">
        <f t="shared" si="136"/>
        <v>19</v>
      </c>
      <c r="S372" s="21">
        <f t="shared" si="141"/>
        <v>70.262200000000007</v>
      </c>
      <c r="T372" s="22">
        <f>S372-13</f>
        <v>57.262200000000007</v>
      </c>
      <c r="U372" s="22">
        <f t="shared" ref="U372:U376" si="143">S372-20</f>
        <v>50.262200000000007</v>
      </c>
      <c r="V372" s="21" t="s">
        <v>829</v>
      </c>
      <c r="W372" s="23" t="s">
        <v>901</v>
      </c>
      <c r="X372" s="2" t="s">
        <v>208</v>
      </c>
      <c r="Y372">
        <f t="shared" si="132"/>
        <v>1</v>
      </c>
    </row>
    <row r="373" spans="1:25" x14ac:dyDescent="0.15">
      <c r="A373" s="21"/>
      <c r="B373" s="22" t="str">
        <f t="shared" si="139"/>
        <v/>
      </c>
      <c r="C373" s="22" t="str">
        <f>IF(AND($D$14&gt;=T373,$D$14&lt;=(S373-5)),"MATCH",IF(AND($D$14&gt;=U373,$D$14&lt;T373),"REACH",IF(AND($D$14&gt;(S373-5),$D$14&lt;(S373+10)),"SAFETY","")))</f>
        <v>MATCH</v>
      </c>
      <c r="D373" s="21" t="s">
        <v>209</v>
      </c>
      <c r="E373" s="23" t="s">
        <v>441</v>
      </c>
      <c r="F373" s="12">
        <v>0.41085271317829458</v>
      </c>
      <c r="G373" s="12">
        <v>0.58033333333333337</v>
      </c>
      <c r="H373" s="24">
        <v>15303.5</v>
      </c>
      <c r="I373" s="24" t="str">
        <f t="shared" si="131"/>
        <v>Small</v>
      </c>
      <c r="J373" s="25" t="s">
        <v>886</v>
      </c>
      <c r="K373" s="25" t="s">
        <v>585</v>
      </c>
      <c r="L373" s="25" t="s">
        <v>585</v>
      </c>
      <c r="M373" s="21"/>
      <c r="N373" s="26">
        <v>6.8000000000000005E-2</v>
      </c>
      <c r="O373" s="27">
        <v>2967</v>
      </c>
      <c r="P373" s="23">
        <v>3.3</v>
      </c>
      <c r="Q373" s="23">
        <v>970</v>
      </c>
      <c r="R373" s="22">
        <f t="shared" si="136"/>
        <v>20</v>
      </c>
      <c r="S373" s="21">
        <f t="shared" si="141"/>
        <v>69.025999999999996</v>
      </c>
      <c r="T373" s="22">
        <f>S373-13</f>
        <v>56.025999999999996</v>
      </c>
      <c r="U373" s="22">
        <f t="shared" si="143"/>
        <v>49.025999999999996</v>
      </c>
      <c r="V373" s="21" t="s">
        <v>829</v>
      </c>
      <c r="W373" s="23" t="s">
        <v>901</v>
      </c>
      <c r="X373" s="2" t="s">
        <v>209</v>
      </c>
      <c r="Y373">
        <f t="shared" si="132"/>
        <v>1</v>
      </c>
    </row>
    <row r="374" spans="1:25" x14ac:dyDescent="0.15">
      <c r="A374" s="21"/>
      <c r="B374" s="22" t="str">
        <f t="shared" si="139"/>
        <v/>
      </c>
      <c r="C374" s="22" t="str">
        <f>IF(AND($D$14&gt;=T374,$D$14&lt;=(S374-5)),"MATCH",IF(AND($D$14&gt;=U374,$D$14&lt;T374),"REACH",IF(AND($D$14&gt;(S374-5),$D$14&lt;(S374+10)),"SAFETY","")))</f>
        <v>MATCH</v>
      </c>
      <c r="D374" s="21" t="s">
        <v>210</v>
      </c>
      <c r="E374" s="23" t="s">
        <v>28</v>
      </c>
      <c r="F374" s="12">
        <v>0.40740740740740738</v>
      </c>
      <c r="G374" s="12">
        <v>0.46333333333333337</v>
      </c>
      <c r="H374" s="24">
        <v>17060.5</v>
      </c>
      <c r="I374" s="24" t="str">
        <f t="shared" si="131"/>
        <v>Small</v>
      </c>
      <c r="J374" s="25" t="s">
        <v>887</v>
      </c>
      <c r="K374" s="25" t="s">
        <v>585</v>
      </c>
      <c r="L374" s="25" t="s">
        <v>585</v>
      </c>
      <c r="M374" s="21"/>
      <c r="N374" s="26">
        <v>0.186</v>
      </c>
      <c r="O374" s="27">
        <v>2320</v>
      </c>
      <c r="P374" s="23">
        <v>3.01</v>
      </c>
      <c r="Q374" s="23">
        <v>860</v>
      </c>
      <c r="R374" s="22">
        <f t="shared" si="136"/>
        <v>18</v>
      </c>
      <c r="S374" s="21">
        <f t="shared" si="141"/>
        <v>62.623400000000004</v>
      </c>
      <c r="T374" s="22">
        <f>S374-13</f>
        <v>49.623400000000004</v>
      </c>
      <c r="U374" s="22">
        <f t="shared" si="143"/>
        <v>42.623400000000004</v>
      </c>
      <c r="V374" s="21" t="s">
        <v>829</v>
      </c>
      <c r="W374" s="23" t="s">
        <v>901</v>
      </c>
      <c r="X374" s="2" t="s">
        <v>210</v>
      </c>
      <c r="Y374">
        <f t="shared" si="132"/>
        <v>1</v>
      </c>
    </row>
    <row r="375" spans="1:25" x14ac:dyDescent="0.15">
      <c r="A375" s="21"/>
      <c r="B375" s="22" t="str">
        <f t="shared" si="139"/>
        <v/>
      </c>
      <c r="C375" s="22" t="str">
        <f>IF(AND($D$14&gt;=T375,$D$14&lt;=(S375-5)),"MATCH",IF(AND($D$14&gt;=U375,$D$14&lt;T375),"REACH",IF(AND($D$14&gt;(S375-5),$D$14&lt;(S375+10)),"SAFETY","")))</f>
        <v>REACH</v>
      </c>
      <c r="D375" s="21" t="s">
        <v>211</v>
      </c>
      <c r="E375" s="23" t="s">
        <v>212</v>
      </c>
      <c r="F375" s="12">
        <v>0.40540540540540543</v>
      </c>
      <c r="G375" s="12">
        <v>0.60899999999999999</v>
      </c>
      <c r="H375" s="24">
        <v>14322</v>
      </c>
      <c r="I375" s="24" t="str">
        <f t="shared" si="131"/>
        <v>Small</v>
      </c>
      <c r="J375" s="25" t="s">
        <v>888</v>
      </c>
      <c r="K375" s="25" t="s">
        <v>585</v>
      </c>
      <c r="L375" s="25" t="s">
        <v>585</v>
      </c>
      <c r="M375" s="21"/>
      <c r="N375" s="26">
        <v>4.4999999999999998E-2</v>
      </c>
      <c r="O375" s="27">
        <v>919</v>
      </c>
      <c r="P375" s="23">
        <v>3.5</v>
      </c>
      <c r="Q375" s="23">
        <v>950</v>
      </c>
      <c r="R375" s="22">
        <f t="shared" si="136"/>
        <v>20</v>
      </c>
      <c r="S375" s="21">
        <f t="shared" si="141"/>
        <v>71.525999999999996</v>
      </c>
      <c r="T375" s="22">
        <f>S375-13</f>
        <v>58.525999999999996</v>
      </c>
      <c r="U375" s="22">
        <f t="shared" si="143"/>
        <v>51.525999999999996</v>
      </c>
      <c r="V375" s="21" t="s">
        <v>829</v>
      </c>
      <c r="W375" s="23" t="s">
        <v>901</v>
      </c>
      <c r="X375" s="2" t="s">
        <v>211</v>
      </c>
      <c r="Y375">
        <f t="shared" si="132"/>
        <v>1</v>
      </c>
    </row>
    <row r="376" spans="1:25" x14ac:dyDescent="0.15">
      <c r="A376" s="21"/>
      <c r="B376" s="22" t="str">
        <f t="shared" si="139"/>
        <v/>
      </c>
      <c r="C376" s="22" t="str">
        <f>IF(AND($D$14&gt;=T376,$D$14&lt;=(S376-5)),"MATCH",IF(AND($D$14&gt;=U376,$D$14&lt;T376),"REACH",IF(AND($D$14&gt;(S376-5),$D$14&lt;(S376+10)),"SAFETY","")))</f>
        <v>MATCH</v>
      </c>
      <c r="D376" s="21" t="s">
        <v>213</v>
      </c>
      <c r="E376" s="23" t="s">
        <v>218</v>
      </c>
      <c r="F376" s="12">
        <v>0.40517241379310343</v>
      </c>
      <c r="G376" s="12">
        <v>0.64166666666666672</v>
      </c>
      <c r="H376" s="24">
        <v>17245.5</v>
      </c>
      <c r="I376" s="24" t="str">
        <f t="shared" si="131"/>
        <v>Small</v>
      </c>
      <c r="J376" s="25" t="s">
        <v>706</v>
      </c>
      <c r="K376" s="25" t="s">
        <v>585</v>
      </c>
      <c r="L376" s="25" t="s">
        <v>585</v>
      </c>
      <c r="M376" s="21"/>
      <c r="N376" s="26">
        <v>7.4999999999999997E-2</v>
      </c>
      <c r="O376" s="27">
        <v>2145</v>
      </c>
      <c r="P376" s="23">
        <v>3.19</v>
      </c>
      <c r="Q376" s="23">
        <v>950</v>
      </c>
      <c r="R376" s="22">
        <f t="shared" si="136"/>
        <v>20</v>
      </c>
      <c r="S376" s="21">
        <f t="shared" si="141"/>
        <v>67.650999999999996</v>
      </c>
      <c r="T376" s="22">
        <f>S376-13</f>
        <v>54.650999999999996</v>
      </c>
      <c r="U376" s="22">
        <f t="shared" si="143"/>
        <v>47.650999999999996</v>
      </c>
      <c r="V376" s="21" t="s">
        <v>829</v>
      </c>
      <c r="W376" s="23" t="s">
        <v>901</v>
      </c>
      <c r="X376" s="2" t="s">
        <v>213</v>
      </c>
      <c r="Y376">
        <f t="shared" si="132"/>
        <v>1</v>
      </c>
    </row>
    <row r="377" spans="1:25" x14ac:dyDescent="0.15">
      <c r="A377" s="21"/>
      <c r="B377" s="22" t="str">
        <f t="shared" si="139"/>
        <v>$</v>
      </c>
      <c r="C377" s="22" t="str">
        <f>IF(AND($D$14&gt;=T377,$D$14&lt;=(S377-5)),"MATCH",IF(AND($D$14&gt;=U377,$D$14&lt;T377),"REACH",IF(AND($D$14&gt;(S377-5),$D$14&lt;(S377+5)),"SAFETY","")))</f>
        <v>SAFETY</v>
      </c>
      <c r="D377" s="21" t="s">
        <v>379</v>
      </c>
      <c r="E377" s="23" t="s">
        <v>167</v>
      </c>
      <c r="F377" s="12">
        <v>0.4</v>
      </c>
      <c r="G377" s="12">
        <v>0.43</v>
      </c>
      <c r="H377" s="24">
        <v>10509.25</v>
      </c>
      <c r="I377" s="24" t="str">
        <f t="shared" si="131"/>
        <v>Small</v>
      </c>
      <c r="J377" s="25" t="s">
        <v>707</v>
      </c>
      <c r="K377" s="25" t="s">
        <v>585</v>
      </c>
      <c r="L377" s="25" t="s">
        <v>585</v>
      </c>
      <c r="M377" s="21"/>
      <c r="N377" s="26">
        <v>8.4000000000000005E-2</v>
      </c>
      <c r="O377" s="27">
        <v>1495</v>
      </c>
      <c r="P377" s="23" t="s">
        <v>644</v>
      </c>
      <c r="Q377" s="23">
        <v>785</v>
      </c>
      <c r="R377" s="22">
        <f t="shared" si="136"/>
        <v>16</v>
      </c>
      <c r="S377" s="21">
        <v>60</v>
      </c>
      <c r="T377" s="22">
        <f>S377-7</f>
        <v>53</v>
      </c>
      <c r="U377" s="22">
        <f>S377-15</f>
        <v>45</v>
      </c>
      <c r="V377" s="21" t="s">
        <v>830</v>
      </c>
      <c r="W377" s="23" t="s">
        <v>901</v>
      </c>
      <c r="X377" s="2" t="s">
        <v>379</v>
      </c>
      <c r="Y377">
        <f t="shared" si="132"/>
        <v>1</v>
      </c>
    </row>
    <row r="378" spans="1:25" x14ac:dyDescent="0.15">
      <c r="A378" s="21"/>
      <c r="B378" s="22" t="str">
        <f t="shared" si="139"/>
        <v/>
      </c>
      <c r="C378" s="22" t="str">
        <f>IF(AND($D$14&gt;=T378,$D$14&lt;=(S378-5)),"MATCH",IF(AND($D$14&gt;=U378,$D$14&lt;T378),"REACH",IF(AND($D$14&gt;(S378-5),$D$14&lt;(S378+10)),"SAFETY","")))</f>
        <v>SAFETY</v>
      </c>
      <c r="D378" s="21" t="s">
        <v>380</v>
      </c>
      <c r="E378" s="23" t="s">
        <v>64</v>
      </c>
      <c r="F378" s="12">
        <v>0.39406345957011257</v>
      </c>
      <c r="G378" s="12">
        <v>0.41033333333333338</v>
      </c>
      <c r="H378" s="24">
        <v>24375</v>
      </c>
      <c r="I378" s="24" t="str">
        <f t="shared" si="131"/>
        <v>Small</v>
      </c>
      <c r="J378" s="25" t="s">
        <v>708</v>
      </c>
      <c r="K378" s="25" t="s">
        <v>585</v>
      </c>
      <c r="L378" s="25" t="s">
        <v>585</v>
      </c>
      <c r="M378" s="21" t="s">
        <v>790</v>
      </c>
      <c r="N378" s="26">
        <v>0.91700000000000004</v>
      </c>
      <c r="O378" s="27">
        <v>3012</v>
      </c>
      <c r="P378" s="23">
        <v>3</v>
      </c>
      <c r="Q378" s="23">
        <v>750</v>
      </c>
      <c r="R378" s="22">
        <f t="shared" si="136"/>
        <v>15</v>
      </c>
      <c r="S378" s="21">
        <f t="shared" ref="S378:S386" si="144">(P378*12.5)+(R378*1.3888)</f>
        <v>58.332000000000001</v>
      </c>
      <c r="T378" s="22">
        <f>S378-13</f>
        <v>45.332000000000001</v>
      </c>
      <c r="U378" s="22">
        <f>S378-20</f>
        <v>38.332000000000001</v>
      </c>
      <c r="V378" s="21" t="s">
        <v>829</v>
      </c>
      <c r="W378" s="23" t="s">
        <v>901</v>
      </c>
      <c r="X378" s="2" t="s">
        <v>380</v>
      </c>
      <c r="Y378">
        <f t="shared" si="132"/>
        <v>1</v>
      </c>
    </row>
    <row r="379" spans="1:25" x14ac:dyDescent="0.15">
      <c r="A379" s="21"/>
      <c r="B379" s="22" t="str">
        <f t="shared" si="139"/>
        <v/>
      </c>
      <c r="C379" s="22" t="str">
        <f>IF(AND($D$14&gt;=T379,$D$14&lt;=(S379-5)),"MATCH",IF(AND($D$14&gt;=U379,$D$14&lt;T379),"REACH",IF(AND($D$14&gt;(S379-5),$D$14&lt;(S379+5)),"SAFETY","")))</f>
        <v>REACH</v>
      </c>
      <c r="D379" s="21" t="s">
        <v>549</v>
      </c>
      <c r="E379" s="23" t="s">
        <v>10</v>
      </c>
      <c r="F379" s="12">
        <v>0.38834951456310679</v>
      </c>
      <c r="G379" s="12">
        <v>0.47199999999999998</v>
      </c>
      <c r="H379" s="24">
        <v>18028.5</v>
      </c>
      <c r="I379" s="24" t="str">
        <f t="shared" si="131"/>
        <v>Small</v>
      </c>
      <c r="J379" s="25" t="s">
        <v>531</v>
      </c>
      <c r="K379" s="25" t="s">
        <v>585</v>
      </c>
      <c r="L379" s="25" t="s">
        <v>585</v>
      </c>
      <c r="M379" s="21"/>
      <c r="N379" s="26">
        <v>0.28799999999999998</v>
      </c>
      <c r="O379" s="27">
        <v>1303</v>
      </c>
      <c r="P379" s="23">
        <v>3.19</v>
      </c>
      <c r="Q379" s="23">
        <v>875</v>
      </c>
      <c r="R379" s="22">
        <f t="shared" si="136"/>
        <v>18</v>
      </c>
      <c r="S379" s="21">
        <f t="shared" si="144"/>
        <v>64.873400000000004</v>
      </c>
      <c r="T379" s="22">
        <f>S379-7</f>
        <v>57.873400000000004</v>
      </c>
      <c r="U379" s="22">
        <f>S379-15</f>
        <v>49.873400000000004</v>
      </c>
      <c r="V379" s="21" t="s">
        <v>830</v>
      </c>
      <c r="W379" s="23" t="s">
        <v>901</v>
      </c>
      <c r="X379" s="2" t="s">
        <v>549</v>
      </c>
      <c r="Y379">
        <f t="shared" si="132"/>
        <v>1</v>
      </c>
    </row>
    <row r="380" spans="1:25" x14ac:dyDescent="0.15">
      <c r="A380" s="21"/>
      <c r="B380" s="22" t="str">
        <f t="shared" si="139"/>
        <v/>
      </c>
      <c r="C380" s="22" t="str">
        <f>IF(AND($D$14&gt;=T380,$D$14&lt;=(S380-5)),"MATCH",IF(AND($D$14&gt;=U380,$D$14&lt;T380),"REACH",IF(AND($D$14&gt;(S380-5),$D$14&lt;(S380+10)),"SAFETY","")))</f>
        <v>REACH</v>
      </c>
      <c r="D380" s="21" t="s">
        <v>550</v>
      </c>
      <c r="E380" s="23" t="s">
        <v>218</v>
      </c>
      <c r="F380" s="12">
        <v>0.38554216867469882</v>
      </c>
      <c r="G380" s="12">
        <v>0.57766666666666666</v>
      </c>
      <c r="H380" s="24">
        <v>13905.25</v>
      </c>
      <c r="I380" s="24" t="str">
        <f t="shared" si="131"/>
        <v>Small</v>
      </c>
      <c r="J380" s="25" t="s">
        <v>532</v>
      </c>
      <c r="K380" s="25" t="s">
        <v>585</v>
      </c>
      <c r="L380" s="25" t="s">
        <v>585</v>
      </c>
      <c r="M380" s="21"/>
      <c r="N380" s="26">
        <v>7.4999999999999997E-2</v>
      </c>
      <c r="O380" s="27">
        <v>1431</v>
      </c>
      <c r="P380" s="23">
        <v>3.45</v>
      </c>
      <c r="Q380" s="23">
        <v>990</v>
      </c>
      <c r="R380" s="22">
        <f t="shared" si="136"/>
        <v>21</v>
      </c>
      <c r="S380" s="21">
        <f t="shared" si="144"/>
        <v>72.2898</v>
      </c>
      <c r="T380" s="22">
        <f>S380-10</f>
        <v>62.2898</v>
      </c>
      <c r="U380" s="22">
        <f>S380-20</f>
        <v>52.2898</v>
      </c>
      <c r="V380" s="21" t="s">
        <v>904</v>
      </c>
      <c r="W380" s="23" t="s">
        <v>901</v>
      </c>
      <c r="X380" s="2" t="s">
        <v>550</v>
      </c>
      <c r="Y380">
        <f t="shared" si="132"/>
        <v>1</v>
      </c>
    </row>
    <row r="381" spans="1:25" x14ac:dyDescent="0.15">
      <c r="A381" s="21"/>
      <c r="B381" s="22" t="str">
        <f t="shared" si="139"/>
        <v/>
      </c>
      <c r="C381" s="22" t="str">
        <f>IF(AND($D$14&gt;=T381,$D$14&lt;=(S381)),"MATCH",IF(AND($D$14&gt;=U381,$D$14&lt;T381),"REACH",IF(AND($D$14&gt;S381,$D$14&lt;(S381+10)),"SAFETY","")))</f>
        <v>REACH</v>
      </c>
      <c r="D381" s="21" t="s">
        <v>551</v>
      </c>
      <c r="E381" s="23" t="s">
        <v>167</v>
      </c>
      <c r="F381" s="12">
        <v>0.38461538461538464</v>
      </c>
      <c r="G381" s="12">
        <v>0.77166666666666661</v>
      </c>
      <c r="H381" s="24">
        <v>18794</v>
      </c>
      <c r="I381" s="24" t="str">
        <f t="shared" si="131"/>
        <v>Small</v>
      </c>
      <c r="J381" s="25" t="s">
        <v>818</v>
      </c>
      <c r="K381" s="25" t="s">
        <v>585</v>
      </c>
      <c r="L381" s="25" t="s">
        <v>585</v>
      </c>
      <c r="M381" s="21"/>
      <c r="N381" s="26">
        <v>0.03</v>
      </c>
      <c r="O381" s="27">
        <v>1529</v>
      </c>
      <c r="P381" s="23">
        <v>3.49</v>
      </c>
      <c r="Q381" s="23">
        <v>984</v>
      </c>
      <c r="R381" s="21">
        <f t="shared" si="136"/>
        <v>21</v>
      </c>
      <c r="S381" s="21">
        <f t="shared" si="144"/>
        <v>72.7898</v>
      </c>
      <c r="T381" s="22">
        <f>S381-10</f>
        <v>62.7898</v>
      </c>
      <c r="U381" s="22">
        <f>S381-20</f>
        <v>52.7898</v>
      </c>
      <c r="V381" s="21" t="s">
        <v>904</v>
      </c>
      <c r="W381" s="23" t="s">
        <v>901</v>
      </c>
      <c r="X381" s="2" t="s">
        <v>551</v>
      </c>
      <c r="Y381">
        <f t="shared" si="132"/>
        <v>1</v>
      </c>
    </row>
    <row r="382" spans="1:25" x14ac:dyDescent="0.15">
      <c r="A382" s="21"/>
      <c r="B382" s="22" t="str">
        <f t="shared" si="139"/>
        <v>$</v>
      </c>
      <c r="C382" s="22" t="str">
        <f>IF(AND($D$14&gt;=T382,$D$14&lt;=(S382-5)),"MATCH",IF(AND($D$14&gt;=U382,$D$14&lt;T382),"REACH",IF(AND($D$14&gt;(S382-5),$D$14&lt;(S382+10)),"SAFETY","")))</f>
        <v>MATCH</v>
      </c>
      <c r="D382" s="21" t="s">
        <v>552</v>
      </c>
      <c r="E382" s="23" t="s">
        <v>64</v>
      </c>
      <c r="F382" s="12">
        <v>0.38235294117647056</v>
      </c>
      <c r="G382" s="12">
        <v>0.48066666666666674</v>
      </c>
      <c r="H382" s="24">
        <v>12004.75</v>
      </c>
      <c r="I382" s="24" t="str">
        <f t="shared" si="131"/>
        <v>Small</v>
      </c>
      <c r="J382" s="25" t="s">
        <v>819</v>
      </c>
      <c r="K382" s="25" t="s">
        <v>585</v>
      </c>
      <c r="L382" s="25" t="s">
        <v>585</v>
      </c>
      <c r="M382" s="21"/>
      <c r="N382" s="26">
        <v>0.21199999999999999</v>
      </c>
      <c r="O382" s="27">
        <v>1554</v>
      </c>
      <c r="P382" s="23">
        <v>3.32</v>
      </c>
      <c r="Q382" s="23">
        <v>875</v>
      </c>
      <c r="R382" s="22">
        <f t="shared" si="136"/>
        <v>18</v>
      </c>
      <c r="S382" s="21">
        <f t="shared" si="144"/>
        <v>66.498400000000004</v>
      </c>
      <c r="T382" s="22">
        <f>S382-13</f>
        <v>53.498400000000004</v>
      </c>
      <c r="U382" s="22">
        <f>S382-20</f>
        <v>46.498400000000004</v>
      </c>
      <c r="V382" s="21" t="s">
        <v>829</v>
      </c>
      <c r="W382" s="23" t="s">
        <v>901</v>
      </c>
      <c r="X382" s="2" t="s">
        <v>552</v>
      </c>
      <c r="Y382">
        <f t="shared" si="132"/>
        <v>1</v>
      </c>
    </row>
    <row r="383" spans="1:25" x14ac:dyDescent="0.15">
      <c r="A383" s="21"/>
      <c r="B383" s="22" t="str">
        <f t="shared" si="139"/>
        <v/>
      </c>
      <c r="C383" s="22" t="str">
        <f>IF(AND($D$14&gt;=T383,$D$14&lt;=(S383-5)),"MATCH",IF(AND($D$14&gt;=U383,$D$14&lt;T383),"REACH",IF(AND($D$14&gt;(S383-5),$D$14&lt;(S383+5)),"SAFETY","")))</f>
        <v>MATCH</v>
      </c>
      <c r="D383" s="21" t="s">
        <v>553</v>
      </c>
      <c r="E383" s="23" t="s">
        <v>167</v>
      </c>
      <c r="F383" s="12">
        <v>0.37560975609756098</v>
      </c>
      <c r="G383" s="12">
        <v>0.58266666666666678</v>
      </c>
      <c r="H383" s="24">
        <v>16842.75</v>
      </c>
      <c r="I383" s="24" t="str">
        <f t="shared" si="131"/>
        <v>Small</v>
      </c>
      <c r="J383" s="25" t="s">
        <v>820</v>
      </c>
      <c r="K383" s="25" t="s">
        <v>586</v>
      </c>
      <c r="L383" s="25" t="s">
        <v>585</v>
      </c>
      <c r="M383" s="21"/>
      <c r="N383" s="26">
        <v>9.5000000000000001E-2</v>
      </c>
      <c r="O383" s="27">
        <v>3623</v>
      </c>
      <c r="P383" s="23">
        <v>3.35</v>
      </c>
      <c r="Q383" s="23">
        <v>915</v>
      </c>
      <c r="R383" s="22">
        <f t="shared" si="136"/>
        <v>19</v>
      </c>
      <c r="S383" s="21">
        <f t="shared" si="144"/>
        <v>68.262200000000007</v>
      </c>
      <c r="T383" s="22">
        <f>S383-13</f>
        <v>55.262200000000007</v>
      </c>
      <c r="U383" s="22">
        <f>S383-20</f>
        <v>48.262200000000007</v>
      </c>
      <c r="V383" s="21" t="s">
        <v>829</v>
      </c>
      <c r="W383" s="23" t="s">
        <v>901</v>
      </c>
      <c r="X383" s="2" t="s">
        <v>553</v>
      </c>
      <c r="Y383">
        <f t="shared" si="132"/>
        <v>1</v>
      </c>
    </row>
    <row r="384" spans="1:25" x14ac:dyDescent="0.15">
      <c r="A384" s="21"/>
      <c r="B384" s="22" t="str">
        <f t="shared" si="139"/>
        <v>$</v>
      </c>
      <c r="C384" s="22" t="str">
        <f>IF(AND($D$14&gt;=T384,$D$14&lt;=(S384-5)),"MATCH",IF(AND($D$14&gt;=U384,$D$14&lt;T384),"REACH",IF(AND($D$14&gt;(S384-5),$D$14&lt;(S384+10)),"SAFETY","")))</f>
        <v>MATCH</v>
      </c>
      <c r="D384" s="21" t="s">
        <v>554</v>
      </c>
      <c r="E384" s="23" t="s">
        <v>253</v>
      </c>
      <c r="F384" s="12">
        <v>0.375</v>
      </c>
      <c r="G384" s="12">
        <v>0.5</v>
      </c>
      <c r="H384" s="24">
        <v>11163.25</v>
      </c>
      <c r="I384" s="24" t="str">
        <f t="shared" si="131"/>
        <v>Small</v>
      </c>
      <c r="J384" s="25" t="s">
        <v>821</v>
      </c>
      <c r="K384" s="25" t="s">
        <v>585</v>
      </c>
      <c r="L384" s="25" t="s">
        <v>585</v>
      </c>
      <c r="M384" s="21"/>
      <c r="N384" s="26">
        <v>0.161</v>
      </c>
      <c r="O384" s="27">
        <v>1309</v>
      </c>
      <c r="P384" s="23">
        <v>3.2</v>
      </c>
      <c r="Q384" s="23">
        <v>910</v>
      </c>
      <c r="R384" s="22">
        <f t="shared" si="136"/>
        <v>19</v>
      </c>
      <c r="S384" s="21">
        <f t="shared" si="144"/>
        <v>66.387200000000007</v>
      </c>
      <c r="T384" s="22">
        <f>S384-13</f>
        <v>53.387200000000007</v>
      </c>
      <c r="U384" s="22">
        <f>S384-20</f>
        <v>46.387200000000007</v>
      </c>
      <c r="V384" s="21" t="s">
        <v>829</v>
      </c>
      <c r="W384" s="23" t="s">
        <v>901</v>
      </c>
      <c r="X384" s="2" t="s">
        <v>554</v>
      </c>
      <c r="Y384">
        <f t="shared" si="132"/>
        <v>1</v>
      </c>
    </row>
    <row r="385" spans="1:25" x14ac:dyDescent="0.15">
      <c r="A385" s="21"/>
      <c r="B385" s="22" t="str">
        <f t="shared" si="139"/>
        <v/>
      </c>
      <c r="C385" s="22" t="str">
        <f>IF(AND($D$14&gt;=T385,$D$14&lt;=(S385-5)),"MATCH",IF(AND($D$14&gt;=U385,$D$14&lt;T385),"REACH",IF(AND($D$14&gt;(S385-5),$D$14&lt;(S385+5)),"SAFETY","")))</f>
        <v>SAFETY</v>
      </c>
      <c r="D385" s="25" t="s">
        <v>555</v>
      </c>
      <c r="E385" s="23" t="s">
        <v>71</v>
      </c>
      <c r="F385" s="12">
        <v>0.37313432835820898</v>
      </c>
      <c r="G385" s="12">
        <v>0.47233333333333333</v>
      </c>
      <c r="H385" s="24">
        <v>18996.5</v>
      </c>
      <c r="I385" s="24" t="str">
        <f t="shared" si="131"/>
        <v>Small</v>
      </c>
      <c r="J385" s="25" t="s">
        <v>822</v>
      </c>
      <c r="K385" s="25" t="s">
        <v>585</v>
      </c>
      <c r="L385" s="25" t="s">
        <v>585</v>
      </c>
      <c r="M385" s="21"/>
      <c r="N385" s="26">
        <v>0.17899999999999999</v>
      </c>
      <c r="O385" s="27">
        <v>874</v>
      </c>
      <c r="P385" s="23">
        <v>2.81</v>
      </c>
      <c r="Q385" s="23">
        <v>800</v>
      </c>
      <c r="R385" s="22">
        <f t="shared" si="136"/>
        <v>16</v>
      </c>
      <c r="S385" s="21">
        <f t="shared" si="144"/>
        <v>57.345799999999997</v>
      </c>
      <c r="T385" s="22">
        <f>S385-7</f>
        <v>50.345799999999997</v>
      </c>
      <c r="U385" s="22">
        <f>S385-15</f>
        <v>42.345799999999997</v>
      </c>
      <c r="V385" s="21" t="s">
        <v>830</v>
      </c>
      <c r="W385" s="23" t="s">
        <v>901</v>
      </c>
      <c r="X385" s="2" t="s">
        <v>555</v>
      </c>
      <c r="Y385">
        <f t="shared" si="132"/>
        <v>1</v>
      </c>
    </row>
    <row r="386" spans="1:25" x14ac:dyDescent="0.15">
      <c r="A386" s="21"/>
      <c r="B386" s="22" t="str">
        <f t="shared" si="139"/>
        <v/>
      </c>
      <c r="C386" s="22" t="str">
        <f>IF(AND($D$14&gt;=T386,$D$14&lt;=(S386-5)),"MATCH",IF(AND($D$14&gt;=U386,$D$14&lt;T386),"REACH",IF(AND($D$14&gt;(S386-5),$D$14&lt;(S386+5)),"SAFETY","")))</f>
        <v>MATCH</v>
      </c>
      <c r="D386" s="21" t="s">
        <v>556</v>
      </c>
      <c r="E386" s="23" t="s">
        <v>114</v>
      </c>
      <c r="F386" s="12">
        <v>0.36991869918699188</v>
      </c>
      <c r="G386" s="12">
        <v>0.52566666666666673</v>
      </c>
      <c r="H386" s="24">
        <v>14770.25</v>
      </c>
      <c r="I386" s="24" t="str">
        <f t="shared" si="131"/>
        <v>Small</v>
      </c>
      <c r="J386" s="25" t="s">
        <v>823</v>
      </c>
      <c r="K386" s="25" t="s">
        <v>585</v>
      </c>
      <c r="L386" s="25" t="s">
        <v>585</v>
      </c>
      <c r="M386" s="21"/>
      <c r="N386" s="26">
        <v>0.17299999999999999</v>
      </c>
      <c r="O386" s="27">
        <v>2499</v>
      </c>
      <c r="P386" s="23">
        <v>3.25</v>
      </c>
      <c r="Q386" s="23">
        <v>930</v>
      </c>
      <c r="R386" s="22">
        <f t="shared" si="136"/>
        <v>19</v>
      </c>
      <c r="S386" s="21">
        <f t="shared" si="144"/>
        <v>67.012200000000007</v>
      </c>
      <c r="T386" s="22">
        <f>S386-13</f>
        <v>54.012200000000007</v>
      </c>
      <c r="U386" s="22">
        <f>S386-20</f>
        <v>47.012200000000007</v>
      </c>
      <c r="V386" s="21" t="s">
        <v>829</v>
      </c>
      <c r="W386" s="23" t="s">
        <v>901</v>
      </c>
      <c r="X386" s="2" t="s">
        <v>556</v>
      </c>
      <c r="Y386">
        <f t="shared" si="132"/>
        <v>1</v>
      </c>
    </row>
    <row r="387" spans="1:25" x14ac:dyDescent="0.15">
      <c r="A387" s="21"/>
      <c r="B387" s="22" t="str">
        <f t="shared" si="139"/>
        <v/>
      </c>
      <c r="C387" s="22" t="str">
        <f>IF(AND($D$14&gt;=T387,$D$14&lt;=(S387-5)),"MATCH",IF(AND($D$14&gt;=U387,$D$14&lt;T387),"REACH",IF(AND($D$14&gt;(S387-5),$D$14&lt;(S387+5)),"SAFETY","")))</f>
        <v>SAFETY</v>
      </c>
      <c r="D387" s="21" t="s">
        <v>557</v>
      </c>
      <c r="E387" s="23" t="s">
        <v>89</v>
      </c>
      <c r="F387" s="12">
        <v>0.36969696969696969</v>
      </c>
      <c r="G387" s="12">
        <v>0.36366666666666664</v>
      </c>
      <c r="H387" s="24">
        <v>15210</v>
      </c>
      <c r="I387" s="24" t="str">
        <f t="shared" si="131"/>
        <v>Small</v>
      </c>
      <c r="J387" s="25" t="s">
        <v>824</v>
      </c>
      <c r="K387" s="25" t="s">
        <v>585</v>
      </c>
      <c r="L387" s="25" t="s">
        <v>585</v>
      </c>
      <c r="M387" s="21"/>
      <c r="N387" s="26">
        <v>0.53500000000000003</v>
      </c>
      <c r="O387" s="27">
        <v>686</v>
      </c>
      <c r="P387" s="23">
        <v>2.23</v>
      </c>
      <c r="Q387" s="23"/>
      <c r="R387" s="22"/>
      <c r="S387" s="21">
        <v>60</v>
      </c>
      <c r="T387" s="22">
        <f>S387-7</f>
        <v>53</v>
      </c>
      <c r="U387" s="22">
        <f>S387-15</f>
        <v>45</v>
      </c>
      <c r="V387" s="21" t="s">
        <v>830</v>
      </c>
      <c r="W387" s="23" t="s">
        <v>901</v>
      </c>
      <c r="X387" s="2" t="s">
        <v>557</v>
      </c>
      <c r="Y387">
        <f t="shared" si="132"/>
        <v>1</v>
      </c>
    </row>
    <row r="388" spans="1:25" x14ac:dyDescent="0.15">
      <c r="A388" s="21"/>
      <c r="B388" s="22" t="str">
        <f t="shared" si="139"/>
        <v>$</v>
      </c>
      <c r="C388" s="22" t="str">
        <f>IF(AND($D$14&gt;=T388,$D$14&lt;=(S388-5)),"MATCH",IF(AND($D$14&gt;=U388,$D$14&lt;T388),"REACH",IF(AND($D$14&gt;(S388-5),$D$14&lt;(S388+10)),"SAFETY","")))</f>
        <v>MATCH</v>
      </c>
      <c r="D388" s="21" t="s">
        <v>558</v>
      </c>
      <c r="E388" s="23" t="s">
        <v>10</v>
      </c>
      <c r="F388" s="12">
        <v>0.36363636363636365</v>
      </c>
      <c r="G388" s="12">
        <v>0.54166666666666663</v>
      </c>
      <c r="H388" s="24">
        <v>13428.75</v>
      </c>
      <c r="I388" s="24" t="str">
        <f t="shared" si="131"/>
        <v>Small</v>
      </c>
      <c r="J388" s="25" t="s">
        <v>825</v>
      </c>
      <c r="K388" s="25" t="s">
        <v>585</v>
      </c>
      <c r="L388" s="25" t="s">
        <v>585</v>
      </c>
      <c r="M388" s="21"/>
      <c r="N388" s="26">
        <v>0.109</v>
      </c>
      <c r="O388" s="27">
        <v>914</v>
      </c>
      <c r="P388" s="23">
        <v>3.45</v>
      </c>
      <c r="Q388" s="23">
        <v>896</v>
      </c>
      <c r="R388" s="22">
        <f t="shared" ref="R388:R393" si="145">IF(Q388=1600,36,IF(Q388&gt;=1540,35,IF(Q388&gt;=1490,34,IF(Q388&gt;=1440,33,IF(Q388&gt;=1400,32,IF(Q388&gt;=1360,31,IF(Q388&gt;=1330,30,IF(Q388&gt;=1290,29,IF(Q388&gt;=1250,28,IF(Q388&gt;=1210,27,IF(Q388&gt;=1170,26,IF(Q388&gt;=1130,25,IF(Q388&gt;=1090,24,IF(Q388&gt;=1050,23,IF(Q388&gt;=1020,22,IF(Q388&gt;=980,21,IF(Q388&gt;=940,20,IF(Q388&gt;=900,19,IF(Q388&gt;=860,18,IF(Q388&gt;=820,17,IF(Q388&gt;=770,16,IF(Q388&gt;=720,15,IF(Q388&gt;=670,14,IF(Q388&gt;=620,13,IF(Q388&gt;=560,12,IF(Q388&gt;=510,11,""))))))))))))))))))))))))))</f>
        <v>18</v>
      </c>
      <c r="S388" s="21">
        <f t="shared" ref="S388:S393" si="146">(P388*12.5)+(R388*1.3888)</f>
        <v>68.123400000000004</v>
      </c>
      <c r="T388" s="22">
        <f>S388-13</f>
        <v>55.123400000000004</v>
      </c>
      <c r="U388" s="22">
        <f>S388-20</f>
        <v>48.123400000000004</v>
      </c>
      <c r="V388" s="21" t="s">
        <v>829</v>
      </c>
      <c r="W388" s="23" t="s">
        <v>901</v>
      </c>
      <c r="X388" s="2" t="s">
        <v>558</v>
      </c>
      <c r="Y388">
        <f t="shared" si="132"/>
        <v>1</v>
      </c>
    </row>
    <row r="389" spans="1:25" x14ac:dyDescent="0.15">
      <c r="A389" s="21"/>
      <c r="B389" s="22" t="str">
        <f t="shared" si="139"/>
        <v/>
      </c>
      <c r="C389" s="22" t="str">
        <f>IF(AND($D$14&gt;=T389,$D$14&lt;=(S389-5)),"MATCH",IF(AND($D$14&gt;=U389,$D$14&lt;T389),"REACH",IF(AND($D$14&gt;(S389-5),$D$14&lt;(S389+5)),"SAFETY","")))</f>
        <v>REACH</v>
      </c>
      <c r="D389" s="21" t="s">
        <v>394</v>
      </c>
      <c r="E389" s="23" t="s">
        <v>167</v>
      </c>
      <c r="F389" s="12">
        <v>0.36363636363636365</v>
      </c>
      <c r="G389" s="12">
        <v>0.65700000000000003</v>
      </c>
      <c r="H389" s="24">
        <v>19087.25</v>
      </c>
      <c r="I389" s="24" t="str">
        <f t="shared" si="131"/>
        <v>Small</v>
      </c>
      <c r="J389" s="25" t="s">
        <v>826</v>
      </c>
      <c r="K389" s="25" t="s">
        <v>585</v>
      </c>
      <c r="L389" s="25" t="s">
        <v>585</v>
      </c>
      <c r="M389" s="21"/>
      <c r="N389" s="26">
        <v>8.2000000000000003E-2</v>
      </c>
      <c r="O389" s="27">
        <v>1669</v>
      </c>
      <c r="P389" s="23">
        <v>3.46</v>
      </c>
      <c r="Q389" s="23">
        <v>925</v>
      </c>
      <c r="R389" s="22">
        <f t="shared" si="145"/>
        <v>19</v>
      </c>
      <c r="S389" s="21">
        <f t="shared" si="146"/>
        <v>69.637200000000007</v>
      </c>
      <c r="T389" s="22">
        <f>S389-7</f>
        <v>62.637200000000007</v>
      </c>
      <c r="U389" s="22">
        <f>S389-15</f>
        <v>54.637200000000007</v>
      </c>
      <c r="V389" s="21" t="s">
        <v>830</v>
      </c>
      <c r="W389" s="23" t="s">
        <v>901</v>
      </c>
      <c r="X389" s="2" t="s">
        <v>394</v>
      </c>
      <c r="Y389">
        <f t="shared" si="132"/>
        <v>1</v>
      </c>
    </row>
    <row r="390" spans="1:25" x14ac:dyDescent="0.15">
      <c r="A390" s="21"/>
      <c r="B390" s="22" t="str">
        <f t="shared" si="139"/>
        <v/>
      </c>
      <c r="C390" s="22" t="str">
        <f>IF(AND($D$14&gt;=T390,$D$14&lt;=(S390)),"MATCH",IF(AND($D$14&gt;=U390,$D$14&lt;T390),"REACH",IF(AND($D$14&gt;S390,$D$14&lt;(S390+10)),"SAFETY","")))</f>
        <v>REACH</v>
      </c>
      <c r="D390" s="21" t="s">
        <v>391</v>
      </c>
      <c r="E390" s="23" t="s">
        <v>253</v>
      </c>
      <c r="F390" s="12">
        <v>0.36249999999999999</v>
      </c>
      <c r="G390" s="12">
        <v>0.63900000000000001</v>
      </c>
      <c r="H390" s="24">
        <v>13860</v>
      </c>
      <c r="I390" s="24" t="str">
        <f t="shared" si="131"/>
        <v>Small</v>
      </c>
      <c r="J390" s="25" t="s">
        <v>827</v>
      </c>
      <c r="K390" s="25" t="s">
        <v>585</v>
      </c>
      <c r="L390" s="25" t="s">
        <v>585</v>
      </c>
      <c r="M390" s="21"/>
      <c r="N390" s="26">
        <v>8.5999999999999993E-2</v>
      </c>
      <c r="O390" s="27">
        <v>1758</v>
      </c>
      <c r="P390" s="23">
        <v>3.52</v>
      </c>
      <c r="Q390" s="23">
        <v>990</v>
      </c>
      <c r="R390" s="21">
        <f t="shared" si="145"/>
        <v>21</v>
      </c>
      <c r="S390" s="21">
        <f t="shared" si="146"/>
        <v>73.1648</v>
      </c>
      <c r="T390" s="22">
        <f>S390-10</f>
        <v>63.1648</v>
      </c>
      <c r="U390" s="22">
        <f>S390-20</f>
        <v>53.1648</v>
      </c>
      <c r="V390" s="21" t="s">
        <v>904</v>
      </c>
      <c r="W390" s="23" t="s">
        <v>901</v>
      </c>
      <c r="X390" s="2" t="s">
        <v>391</v>
      </c>
      <c r="Y390">
        <f t="shared" si="132"/>
        <v>1</v>
      </c>
    </row>
    <row r="391" spans="1:25" x14ac:dyDescent="0.15">
      <c r="A391" s="21"/>
      <c r="B391" s="22" t="str">
        <f t="shared" si="139"/>
        <v/>
      </c>
      <c r="C391" s="22" t="str">
        <f>IF(AND($D$14&gt;=T391,$D$14&lt;=(S391-5)),"MATCH",IF(AND($D$14&gt;=U391,$D$14&lt;T391),"REACH",IF(AND($D$14&gt;(S391-5),$D$14&lt;(S391+5)),"SAFETY","")))</f>
        <v>MATCH</v>
      </c>
      <c r="D391" s="21" t="s">
        <v>392</v>
      </c>
      <c r="E391" s="23" t="s">
        <v>167</v>
      </c>
      <c r="F391" s="12">
        <v>0.35978835978835977</v>
      </c>
      <c r="G391" s="12">
        <v>0.44700000000000001</v>
      </c>
      <c r="H391" s="24">
        <v>16518.25</v>
      </c>
      <c r="I391" s="24" t="str">
        <f t="shared" si="131"/>
        <v>Small</v>
      </c>
      <c r="J391" s="25" t="s">
        <v>828</v>
      </c>
      <c r="K391" s="25" t="s">
        <v>585</v>
      </c>
      <c r="L391" s="25" t="s">
        <v>585</v>
      </c>
      <c r="M391" s="21"/>
      <c r="N391" s="26">
        <v>0.35799999999999998</v>
      </c>
      <c r="O391" s="27">
        <v>1353</v>
      </c>
      <c r="P391" s="23">
        <v>3.21</v>
      </c>
      <c r="Q391" s="23">
        <v>855</v>
      </c>
      <c r="R391" s="22">
        <f t="shared" si="145"/>
        <v>17</v>
      </c>
      <c r="S391" s="21">
        <f t="shared" si="146"/>
        <v>63.7346</v>
      </c>
      <c r="T391" s="22">
        <f>S391-7</f>
        <v>56.7346</v>
      </c>
      <c r="U391" s="22">
        <f>S391-15</f>
        <v>48.7346</v>
      </c>
      <c r="V391" s="21" t="s">
        <v>830</v>
      </c>
      <c r="W391" s="23" t="s">
        <v>901</v>
      </c>
      <c r="X391" s="2" t="s">
        <v>392</v>
      </c>
      <c r="Y391">
        <f t="shared" si="132"/>
        <v>1</v>
      </c>
    </row>
    <row r="392" spans="1:25" x14ac:dyDescent="0.15">
      <c r="A392" s="21"/>
      <c r="B392" s="22" t="str">
        <f t="shared" si="139"/>
        <v>$</v>
      </c>
      <c r="C392" s="22" t="str">
        <f>IF(AND($D$14&gt;=T392,$D$14&lt;=(S392-5)),"MATCH",IF(AND($D$14&gt;=U392,$D$14&lt;T392),"REACH",IF(AND($D$14&gt;(S392-5),$D$14&lt;(S392+10)),"SAFETY","")))</f>
        <v>MATCH</v>
      </c>
      <c r="D392" s="21" t="s">
        <v>393</v>
      </c>
      <c r="E392" s="23" t="s">
        <v>162</v>
      </c>
      <c r="F392" s="12">
        <v>0.35922330097087379</v>
      </c>
      <c r="G392" s="12">
        <v>0.58933333333333326</v>
      </c>
      <c r="H392" s="24">
        <v>13079.75</v>
      </c>
      <c r="I392" s="24" t="str">
        <f t="shared" si="131"/>
        <v>Small</v>
      </c>
      <c r="J392" s="25" t="s">
        <v>831</v>
      </c>
      <c r="K392" s="25" t="s">
        <v>585</v>
      </c>
      <c r="L392" s="25" t="s">
        <v>585</v>
      </c>
      <c r="M392" s="21"/>
      <c r="N392" s="26">
        <v>8.1000000000000003E-2</v>
      </c>
      <c r="O392" s="27">
        <v>1949</v>
      </c>
      <c r="P392" s="23">
        <v>3.4</v>
      </c>
      <c r="Q392" s="23">
        <v>930</v>
      </c>
      <c r="R392" s="22">
        <f t="shared" si="145"/>
        <v>19</v>
      </c>
      <c r="S392" s="21">
        <f t="shared" si="146"/>
        <v>68.887200000000007</v>
      </c>
      <c r="T392" s="22">
        <f>S392-13</f>
        <v>55.887200000000007</v>
      </c>
      <c r="U392" s="22">
        <f t="shared" ref="U392:U393" si="147">S392-20</f>
        <v>48.887200000000007</v>
      </c>
      <c r="V392" s="21" t="s">
        <v>829</v>
      </c>
      <c r="W392" s="23" t="s">
        <v>901</v>
      </c>
      <c r="X392" s="2" t="s">
        <v>393</v>
      </c>
      <c r="Y392">
        <f t="shared" si="132"/>
        <v>1</v>
      </c>
    </row>
    <row r="393" spans="1:25" x14ac:dyDescent="0.15">
      <c r="A393" s="21"/>
      <c r="B393" s="22" t="str">
        <f t="shared" si="139"/>
        <v/>
      </c>
      <c r="C393" s="22" t="str">
        <f>IF(AND($D$14&gt;=T393,$D$14&lt;=(S393-5)),"MATCH",IF(AND($D$14&gt;=U393,$D$14&lt;T393),"REACH",IF(AND($D$14&gt;(S393-5),$D$14&lt;(S393+10)),"SAFETY","")))</f>
        <v>MATCH</v>
      </c>
      <c r="D393" s="21" t="s">
        <v>233</v>
      </c>
      <c r="E393" s="23" t="s">
        <v>8</v>
      </c>
      <c r="F393" s="12">
        <v>0.35416666666666669</v>
      </c>
      <c r="G393" s="12">
        <v>0.55066666666666675</v>
      </c>
      <c r="H393" s="24">
        <v>15637.25</v>
      </c>
      <c r="I393" s="24" t="str">
        <f t="shared" si="131"/>
        <v>Small</v>
      </c>
      <c r="J393" s="25" t="s">
        <v>832</v>
      </c>
      <c r="K393" s="25" t="s">
        <v>585</v>
      </c>
      <c r="L393" s="25" t="s">
        <v>585</v>
      </c>
      <c r="M393" s="21"/>
      <c r="N393" s="26">
        <v>0.13100000000000001</v>
      </c>
      <c r="O393" s="27">
        <v>1246</v>
      </c>
      <c r="P393" s="23">
        <v>3.24</v>
      </c>
      <c r="Q393" s="23">
        <v>930</v>
      </c>
      <c r="R393" s="22">
        <f t="shared" si="145"/>
        <v>19</v>
      </c>
      <c r="S393" s="21">
        <f t="shared" si="146"/>
        <v>66.887200000000007</v>
      </c>
      <c r="T393" s="22">
        <f>S393-13</f>
        <v>53.887200000000007</v>
      </c>
      <c r="U393" s="22">
        <f t="shared" si="147"/>
        <v>46.887200000000007</v>
      </c>
      <c r="V393" s="21" t="s">
        <v>829</v>
      </c>
      <c r="W393" s="23" t="s">
        <v>901</v>
      </c>
      <c r="X393" s="2" t="s">
        <v>233</v>
      </c>
      <c r="Y393">
        <f t="shared" si="132"/>
        <v>1</v>
      </c>
    </row>
    <row r="394" spans="1:25" x14ac:dyDescent="0.15">
      <c r="A394" s="21"/>
      <c r="B394" s="22" t="str">
        <f t="shared" si="139"/>
        <v>$</v>
      </c>
      <c r="C394" s="22" t="str">
        <f>IF(AND($D$14&gt;=T394,$D$14&lt;=(S394-5)),"MATCH",IF(AND($D$14&gt;=U394,$D$14&lt;T394),"REACH",IF(AND($D$14&gt;(S394-5),$D$14&lt;(S394+5)),"SAFETY","")))</f>
        <v>SAFETY</v>
      </c>
      <c r="D394" s="25" t="s">
        <v>234</v>
      </c>
      <c r="E394" s="23" t="s">
        <v>218</v>
      </c>
      <c r="F394" s="12">
        <v>0.3498542274052478</v>
      </c>
      <c r="G394" s="12">
        <v>0.29699999999999999</v>
      </c>
      <c r="H394" s="24">
        <v>12388.25</v>
      </c>
      <c r="I394" s="24" t="str">
        <f t="shared" si="131"/>
        <v>Small</v>
      </c>
      <c r="J394" s="25" t="s">
        <v>804</v>
      </c>
      <c r="K394" s="25" t="s">
        <v>586</v>
      </c>
      <c r="L394" s="25" t="s">
        <v>585</v>
      </c>
      <c r="M394" s="21" t="s">
        <v>790</v>
      </c>
      <c r="N394" s="26">
        <v>0.95199999999999996</v>
      </c>
      <c r="O394" s="27">
        <v>588</v>
      </c>
      <c r="P394" s="23" t="s">
        <v>644</v>
      </c>
      <c r="Q394" s="23"/>
      <c r="R394" s="22"/>
      <c r="S394" s="21">
        <v>60</v>
      </c>
      <c r="T394" s="22">
        <f>S394-7</f>
        <v>53</v>
      </c>
      <c r="U394" s="22">
        <f>S394-15</f>
        <v>45</v>
      </c>
      <c r="V394" s="21" t="s">
        <v>830</v>
      </c>
      <c r="W394" s="23" t="s">
        <v>901</v>
      </c>
      <c r="X394" s="2" t="s">
        <v>234</v>
      </c>
      <c r="Y394">
        <f t="shared" si="132"/>
        <v>1</v>
      </c>
    </row>
    <row r="395" spans="1:25" x14ac:dyDescent="0.15">
      <c r="A395" s="21"/>
      <c r="B395" s="22" t="str">
        <f t="shared" ref="B395:B426" si="148">IF(L395=1,"$$$",IF(AND(H395&lt;=13500,H395&gt;9500),"$",IF(AND(H395&lt;=9500,H395&gt;7500),"$$",IF(H395&lt;=7500,"$$$",""))))</f>
        <v/>
      </c>
      <c r="C395" s="22" t="str">
        <f>IF(AND($D$14&gt;=T395,$D$14&lt;=(S395-5)),"MATCH",IF(AND($D$14&gt;=U395,$D$14&lt;T395),"REACH",IF(AND($D$14&gt;(S395-5),$D$14&lt;(S395+10)),"SAFETY","")))</f>
        <v>MATCH</v>
      </c>
      <c r="D395" s="21" t="s">
        <v>238</v>
      </c>
      <c r="E395" s="23" t="s">
        <v>253</v>
      </c>
      <c r="F395" s="12">
        <v>0.34883720930232559</v>
      </c>
      <c r="G395" s="12">
        <v>0.62233333333333329</v>
      </c>
      <c r="H395" s="24">
        <v>17396</v>
      </c>
      <c r="I395" s="24" t="str">
        <f t="shared" si="131"/>
        <v>Small</v>
      </c>
      <c r="J395" s="25" t="s">
        <v>805</v>
      </c>
      <c r="K395" s="25" t="s">
        <v>585</v>
      </c>
      <c r="L395" s="25" t="s">
        <v>585</v>
      </c>
      <c r="M395" s="21"/>
      <c r="N395" s="26">
        <v>0.09</v>
      </c>
      <c r="O395" s="27">
        <v>2499</v>
      </c>
      <c r="P395" s="23">
        <v>3.19</v>
      </c>
      <c r="Q395" s="23">
        <v>950</v>
      </c>
      <c r="R395" s="22">
        <f>IF(Q395=1600,36,IF(Q395&gt;=1540,35,IF(Q395&gt;=1490,34,IF(Q395&gt;=1440,33,IF(Q395&gt;=1400,32,IF(Q395&gt;=1360,31,IF(Q395&gt;=1330,30,IF(Q395&gt;=1290,29,IF(Q395&gt;=1250,28,IF(Q395&gt;=1210,27,IF(Q395&gt;=1170,26,IF(Q395&gt;=1130,25,IF(Q395&gt;=1090,24,IF(Q395&gt;=1050,23,IF(Q395&gt;=1020,22,IF(Q395&gt;=980,21,IF(Q395&gt;=940,20,IF(Q395&gt;=900,19,IF(Q395&gt;=860,18,IF(Q395&gt;=820,17,IF(Q395&gt;=770,16,IF(Q395&gt;=720,15,IF(Q395&gt;=670,14,IF(Q395&gt;=620,13,IF(Q395&gt;=560,12,IF(Q395&gt;=510,11,""))))))))))))))))))))))))))</f>
        <v>20</v>
      </c>
      <c r="S395" s="21">
        <f>(P395*12.5)+(R395*1.3888)</f>
        <v>67.650999999999996</v>
      </c>
      <c r="T395" s="22">
        <f>S395-13</f>
        <v>54.650999999999996</v>
      </c>
      <c r="U395" s="22">
        <f t="shared" ref="U395:U396" si="149">S395-20</f>
        <v>47.650999999999996</v>
      </c>
      <c r="V395" s="21" t="s">
        <v>829</v>
      </c>
      <c r="W395" s="23" t="s">
        <v>901</v>
      </c>
      <c r="X395" s="2" t="s">
        <v>238</v>
      </c>
      <c r="Y395">
        <f t="shared" si="132"/>
        <v>1</v>
      </c>
    </row>
    <row r="396" spans="1:25" x14ac:dyDescent="0.15">
      <c r="A396" s="21"/>
      <c r="B396" s="22" t="str">
        <f t="shared" si="148"/>
        <v>$</v>
      </c>
      <c r="C396" s="22" t="str">
        <f>IF(AND($D$14&gt;=T396,$D$14&lt;=(S396-5)),"MATCH",IF(AND($D$14&gt;=U396,$D$14&lt;T396),"REACH",IF(AND($D$14&gt;(S396-5),$D$14&lt;(S396+10)),"SAFETY","")))</f>
        <v>REACH</v>
      </c>
      <c r="D396" s="21" t="s">
        <v>239</v>
      </c>
      <c r="E396" s="23" t="s">
        <v>26</v>
      </c>
      <c r="F396" s="12">
        <v>0.34810126582278483</v>
      </c>
      <c r="G396" s="12">
        <v>0.48699999999999993</v>
      </c>
      <c r="H396" s="24">
        <v>10360</v>
      </c>
      <c r="I396" s="24" t="str">
        <f t="shared" si="131"/>
        <v>Small</v>
      </c>
      <c r="J396" s="25" t="s">
        <v>806</v>
      </c>
      <c r="K396" s="25" t="s">
        <v>585</v>
      </c>
      <c r="L396" s="25" t="s">
        <v>585</v>
      </c>
      <c r="M396" s="21"/>
      <c r="N396" s="26">
        <v>9.1999999999999998E-2</v>
      </c>
      <c r="O396" s="27">
        <v>3708</v>
      </c>
      <c r="P396" s="23">
        <v>3.5</v>
      </c>
      <c r="Q396" s="23">
        <v>1005</v>
      </c>
      <c r="R396" s="22">
        <f>IF(Q396=1600,36,IF(Q396&gt;=1540,35,IF(Q396&gt;=1490,34,IF(Q396&gt;=1440,33,IF(Q396&gt;=1400,32,IF(Q396&gt;=1360,31,IF(Q396&gt;=1330,30,IF(Q396&gt;=1290,29,IF(Q396&gt;=1250,28,IF(Q396&gt;=1210,27,IF(Q396&gt;=1170,26,IF(Q396&gt;=1130,25,IF(Q396&gt;=1090,24,IF(Q396&gt;=1050,23,IF(Q396&gt;=1020,22,IF(Q396&gt;=980,21,IF(Q396&gt;=940,20,IF(Q396&gt;=900,19,IF(Q396&gt;=860,18,IF(Q396&gt;=820,17,IF(Q396&gt;=770,16,IF(Q396&gt;=720,15,IF(Q396&gt;=670,14,IF(Q396&gt;=620,13,IF(Q396&gt;=560,12,IF(Q396&gt;=510,11,""))))))))))))))))))))))))))</f>
        <v>21</v>
      </c>
      <c r="S396" s="21">
        <f>(P396*12.5)+(R396*1.3888)</f>
        <v>72.9148</v>
      </c>
      <c r="T396" s="22">
        <f>S396-13</f>
        <v>59.9148</v>
      </c>
      <c r="U396" s="22">
        <f t="shared" si="149"/>
        <v>52.9148</v>
      </c>
      <c r="V396" s="21" t="s">
        <v>829</v>
      </c>
      <c r="W396" s="23" t="s">
        <v>901</v>
      </c>
      <c r="X396" s="2" t="s">
        <v>239</v>
      </c>
      <c r="Y396">
        <f t="shared" si="132"/>
        <v>1</v>
      </c>
    </row>
    <row r="397" spans="1:25" x14ac:dyDescent="0.15">
      <c r="A397" s="21"/>
      <c r="B397" s="22" t="str">
        <f t="shared" si="148"/>
        <v/>
      </c>
      <c r="C397" s="22" t="str">
        <f>IF(AND($D$14&gt;=T397,$D$14&lt;=(S397-5)),"MATCH",IF(AND($D$14&gt;=U397,$D$14&lt;T397),"REACH",IF(AND($D$14&gt;(S397-5),$D$14&lt;(S397+5)),"SAFETY","")))</f>
        <v>MATCH</v>
      </c>
      <c r="D397" s="21" t="s">
        <v>240</v>
      </c>
      <c r="E397" s="23" t="s">
        <v>140</v>
      </c>
      <c r="F397" s="12">
        <v>0.34399999999999997</v>
      </c>
      <c r="G397" s="12">
        <v>0.42466666666666669</v>
      </c>
      <c r="H397" s="24">
        <v>15173</v>
      </c>
      <c r="I397" s="24" t="str">
        <f t="shared" si="131"/>
        <v>Small</v>
      </c>
      <c r="J397" s="25" t="s">
        <v>807</v>
      </c>
      <c r="K397" s="25" t="s">
        <v>585</v>
      </c>
      <c r="L397" s="25" t="s">
        <v>585</v>
      </c>
      <c r="M397" s="21"/>
      <c r="N397" s="26">
        <v>0.253</v>
      </c>
      <c r="O397" s="27">
        <v>2126</v>
      </c>
      <c r="P397" s="23" t="s">
        <v>644</v>
      </c>
      <c r="Q397" s="23"/>
      <c r="R397" s="22"/>
      <c r="S397" s="21">
        <v>65</v>
      </c>
      <c r="T397" s="22">
        <f>S397-13</f>
        <v>52</v>
      </c>
      <c r="U397" s="22">
        <f>S397-20</f>
        <v>45</v>
      </c>
      <c r="V397" s="21" t="s">
        <v>829</v>
      </c>
      <c r="W397" s="23" t="s">
        <v>901</v>
      </c>
      <c r="X397" s="2" t="s">
        <v>240</v>
      </c>
      <c r="Y397">
        <f t="shared" si="132"/>
        <v>1</v>
      </c>
    </row>
    <row r="398" spans="1:25" x14ac:dyDescent="0.15">
      <c r="A398" s="21"/>
      <c r="B398" s="22" t="str">
        <f t="shared" si="148"/>
        <v/>
      </c>
      <c r="C398" s="22" t="str">
        <f>IF(AND($D$14&gt;=T398,$D$14&lt;=(S398-5)),"MATCH",IF(AND($D$14&gt;=U398,$D$14&lt;T398),"REACH",IF(AND($D$14&gt;(S398-5),$D$14&lt;(S398+10)),"SAFETY","")))</f>
        <v>REACH</v>
      </c>
      <c r="D398" s="21" t="s">
        <v>241</v>
      </c>
      <c r="E398" s="23" t="s">
        <v>114</v>
      </c>
      <c r="F398" s="12">
        <v>0.34351145038167941</v>
      </c>
      <c r="G398" s="12">
        <v>0.55233333333333323</v>
      </c>
      <c r="H398" s="24">
        <v>19501.75</v>
      </c>
      <c r="I398" s="24" t="str">
        <f t="shared" si="131"/>
        <v>Small</v>
      </c>
      <c r="J398" s="25" t="s">
        <v>808</v>
      </c>
      <c r="K398" s="25" t="s">
        <v>585</v>
      </c>
      <c r="L398" s="25" t="s">
        <v>585</v>
      </c>
      <c r="M398" s="21"/>
      <c r="N398" s="26">
        <v>0.156</v>
      </c>
      <c r="O398" s="27">
        <v>2554</v>
      </c>
      <c r="P398" s="23">
        <v>3.2</v>
      </c>
      <c r="Q398" s="23">
        <v>1025</v>
      </c>
      <c r="R398" s="22">
        <f t="shared" ref="R398:R405" si="150">IF(Q398=1600,36,IF(Q398&gt;=1540,35,IF(Q398&gt;=1490,34,IF(Q398&gt;=1440,33,IF(Q398&gt;=1400,32,IF(Q398&gt;=1360,31,IF(Q398&gt;=1330,30,IF(Q398&gt;=1290,29,IF(Q398&gt;=1250,28,IF(Q398&gt;=1210,27,IF(Q398&gt;=1170,26,IF(Q398&gt;=1130,25,IF(Q398&gt;=1090,24,IF(Q398&gt;=1050,23,IF(Q398&gt;=1020,22,IF(Q398&gt;=980,21,IF(Q398&gt;=940,20,IF(Q398&gt;=900,19,IF(Q398&gt;=860,18,IF(Q398&gt;=820,17,IF(Q398&gt;=770,16,IF(Q398&gt;=720,15,IF(Q398&gt;=670,14,IF(Q398&gt;=620,13,IF(Q398&gt;=560,12,IF(Q398&gt;=510,11,""))))))))))))))))))))))))))</f>
        <v>22</v>
      </c>
      <c r="S398" s="21">
        <f t="shared" ref="S398:S403" si="151">(P398*12.5)+(R398*1.3888)</f>
        <v>70.553600000000003</v>
      </c>
      <c r="T398" s="22">
        <f>S398-13</f>
        <v>57.553600000000003</v>
      </c>
      <c r="U398" s="22">
        <f>S398-20</f>
        <v>50.553600000000003</v>
      </c>
      <c r="V398" s="21" t="s">
        <v>829</v>
      </c>
      <c r="W398" s="23" t="s">
        <v>901</v>
      </c>
      <c r="X398" s="2" t="s">
        <v>241</v>
      </c>
      <c r="Y398">
        <f t="shared" si="132"/>
        <v>1</v>
      </c>
    </row>
    <row r="399" spans="1:25" x14ac:dyDescent="0.15">
      <c r="A399" s="21"/>
      <c r="B399" s="22" t="str">
        <f t="shared" si="148"/>
        <v>$</v>
      </c>
      <c r="C399" s="22" t="str">
        <f>IF(AND($D$14&gt;=T399,$D$14&lt;=(S399-5)),"MATCH",IF(AND($D$14&gt;=U399,$D$14&lt;T399),"REACH",IF(AND($D$14&gt;(S399-5),$D$14&lt;(S399+5)),"SAFETY","")))</f>
        <v>REACH</v>
      </c>
      <c r="D399" s="21" t="s">
        <v>242</v>
      </c>
      <c r="E399" s="23" t="s">
        <v>162</v>
      </c>
      <c r="F399" s="12">
        <v>0.34199134199134201</v>
      </c>
      <c r="G399" s="12">
        <v>0.52</v>
      </c>
      <c r="H399" s="24">
        <v>13422.25</v>
      </c>
      <c r="I399" s="24" t="str">
        <f t="shared" si="131"/>
        <v>Small</v>
      </c>
      <c r="J399" s="25" t="s">
        <v>809</v>
      </c>
      <c r="K399" s="25" t="s">
        <v>585</v>
      </c>
      <c r="L399" s="25" t="s">
        <v>585</v>
      </c>
      <c r="M399" s="21"/>
      <c r="N399" s="26">
        <v>0.126</v>
      </c>
      <c r="O399" s="27">
        <v>3426</v>
      </c>
      <c r="P399" s="23">
        <v>3.42</v>
      </c>
      <c r="Q399" s="23">
        <v>920</v>
      </c>
      <c r="R399" s="22">
        <f t="shared" si="150"/>
        <v>19</v>
      </c>
      <c r="S399" s="21">
        <f t="shared" si="151"/>
        <v>69.137200000000007</v>
      </c>
      <c r="T399" s="22">
        <f>S399-7</f>
        <v>62.137200000000007</v>
      </c>
      <c r="U399" s="22">
        <f>S399-15</f>
        <v>54.137200000000007</v>
      </c>
      <c r="V399" s="21" t="s">
        <v>830</v>
      </c>
      <c r="W399" s="23" t="s">
        <v>901</v>
      </c>
      <c r="X399" s="2" t="s">
        <v>242</v>
      </c>
      <c r="Y399">
        <f t="shared" si="132"/>
        <v>1</v>
      </c>
    </row>
    <row r="400" spans="1:25" x14ac:dyDescent="0.15">
      <c r="A400" s="21"/>
      <c r="B400" s="22" t="str">
        <f t="shared" si="148"/>
        <v/>
      </c>
      <c r="C400" s="22" t="str">
        <f>IF(AND($D$14&gt;=T400,$D$14&lt;=(S400-5)),"MATCH",IF(AND($D$14&gt;=U400,$D$14&lt;T400),"REACH",IF(AND($D$14&gt;(S400-5),$D$14&lt;(S400+10)),"SAFETY","")))</f>
        <v>REACH</v>
      </c>
      <c r="D400" s="21" t="s">
        <v>243</v>
      </c>
      <c r="E400" s="23" t="s">
        <v>28</v>
      </c>
      <c r="F400" s="12">
        <v>0.34090909090909088</v>
      </c>
      <c r="G400" s="12">
        <v>0.55333333333333334</v>
      </c>
      <c r="H400" s="24">
        <v>17826.75</v>
      </c>
      <c r="I400" s="24" t="str">
        <f t="shared" si="131"/>
        <v>Small</v>
      </c>
      <c r="J400" s="25" t="s">
        <v>810</v>
      </c>
      <c r="K400" s="25" t="s">
        <v>586</v>
      </c>
      <c r="L400" s="25" t="s">
        <v>585</v>
      </c>
      <c r="M400" s="21"/>
      <c r="N400" s="26">
        <v>0.11700000000000001</v>
      </c>
      <c r="O400" s="27">
        <v>1539</v>
      </c>
      <c r="P400" s="23">
        <v>3.2</v>
      </c>
      <c r="Q400" s="23">
        <v>1020</v>
      </c>
      <c r="R400" s="22">
        <f t="shared" si="150"/>
        <v>22</v>
      </c>
      <c r="S400" s="21">
        <f t="shared" si="151"/>
        <v>70.553600000000003</v>
      </c>
      <c r="T400" s="22">
        <f>S400-13</f>
        <v>57.553600000000003</v>
      </c>
      <c r="U400" s="22">
        <f>S400-20</f>
        <v>50.553600000000003</v>
      </c>
      <c r="V400" s="21" t="s">
        <v>829</v>
      </c>
      <c r="W400" s="23" t="s">
        <v>901</v>
      </c>
      <c r="X400" s="2" t="s">
        <v>243</v>
      </c>
      <c r="Y400">
        <f t="shared" si="132"/>
        <v>1</v>
      </c>
    </row>
    <row r="401" spans="1:25" x14ac:dyDescent="0.15">
      <c r="A401" s="21"/>
      <c r="B401" s="22" t="str">
        <f t="shared" si="148"/>
        <v>$$$</v>
      </c>
      <c r="C401" s="22" t="str">
        <f>IF(AND($D$14&gt;=T401,$D$14&lt;=(S401-5)),"MATCH",IF(AND($D$14&gt;=U401,$D$14&lt;T401),"REACH",IF(AND($D$14&gt;(S401-5),$D$14&lt;(S401+5)),"SAFETY","")))</f>
        <v>MATCH</v>
      </c>
      <c r="D401" s="30" t="s">
        <v>407</v>
      </c>
      <c r="E401" s="23" t="s">
        <v>114</v>
      </c>
      <c r="F401" s="12">
        <v>0.33333333333333331</v>
      </c>
      <c r="G401" s="12">
        <v>0.377</v>
      </c>
      <c r="H401" s="24">
        <v>6961</v>
      </c>
      <c r="I401" s="24" t="str">
        <f t="shared" si="131"/>
        <v>Small</v>
      </c>
      <c r="J401" s="25" t="s">
        <v>811</v>
      </c>
      <c r="K401" s="25" t="s">
        <v>585</v>
      </c>
      <c r="L401" s="25" t="s">
        <v>585</v>
      </c>
      <c r="M401" s="21"/>
      <c r="N401" s="26">
        <v>0.107</v>
      </c>
      <c r="O401" s="27">
        <v>2404</v>
      </c>
      <c r="P401" s="23">
        <v>3.22</v>
      </c>
      <c r="Q401" s="23">
        <v>930</v>
      </c>
      <c r="R401" s="22">
        <f t="shared" si="150"/>
        <v>19</v>
      </c>
      <c r="S401" s="21">
        <f t="shared" si="151"/>
        <v>66.637200000000007</v>
      </c>
      <c r="T401" s="22">
        <f>S401-13</f>
        <v>53.637200000000007</v>
      </c>
      <c r="U401" s="22">
        <f>S401-20</f>
        <v>46.637200000000007</v>
      </c>
      <c r="V401" s="21" t="s">
        <v>829</v>
      </c>
      <c r="W401" s="23" t="s">
        <v>903</v>
      </c>
      <c r="X401" s="2" t="s">
        <v>407</v>
      </c>
      <c r="Y401">
        <f t="shared" si="132"/>
        <v>1</v>
      </c>
    </row>
    <row r="402" spans="1:25" x14ac:dyDescent="0.15">
      <c r="A402" s="21"/>
      <c r="B402" s="22" t="str">
        <f t="shared" si="148"/>
        <v/>
      </c>
      <c r="C402" s="22" t="str">
        <f>IF(AND($D$14&gt;=T402,$D$14&lt;=(S402-5)),"MATCH",IF(AND($D$14&gt;=U402,$D$14&lt;T402),"REACH",IF(AND($D$14&gt;(S402-5),$D$14&lt;(S402+5)),"SAFETY","")))</f>
        <v>SAFETY</v>
      </c>
      <c r="D402" s="21" t="s">
        <v>576</v>
      </c>
      <c r="E402" s="23" t="s">
        <v>71</v>
      </c>
      <c r="F402" s="12">
        <v>0.32857142857142857</v>
      </c>
      <c r="G402" s="12">
        <v>0.40700000000000003</v>
      </c>
      <c r="H402" s="24">
        <v>21275.75</v>
      </c>
      <c r="I402" s="24" t="str">
        <f t="shared" si="131"/>
        <v>Small</v>
      </c>
      <c r="J402" s="25" t="s">
        <v>812</v>
      </c>
      <c r="K402" s="25" t="s">
        <v>585</v>
      </c>
      <c r="L402" s="25" t="s">
        <v>585</v>
      </c>
      <c r="M402" s="21"/>
      <c r="N402" s="26">
        <v>0.251</v>
      </c>
      <c r="O402" s="27">
        <v>1343</v>
      </c>
      <c r="P402" s="23">
        <v>2.6</v>
      </c>
      <c r="Q402" s="23">
        <v>758</v>
      </c>
      <c r="R402" s="22">
        <f t="shared" si="150"/>
        <v>15</v>
      </c>
      <c r="S402" s="21">
        <f t="shared" si="151"/>
        <v>53.332000000000001</v>
      </c>
      <c r="T402" s="22">
        <f>S402-7</f>
        <v>46.332000000000001</v>
      </c>
      <c r="U402" s="22">
        <f>S402-15</f>
        <v>38.332000000000001</v>
      </c>
      <c r="V402" s="21" t="s">
        <v>830</v>
      </c>
      <c r="W402" s="23" t="s">
        <v>901</v>
      </c>
      <c r="X402" s="2" t="s">
        <v>576</v>
      </c>
      <c r="Y402">
        <f t="shared" si="132"/>
        <v>1</v>
      </c>
    </row>
    <row r="403" spans="1:25" x14ac:dyDescent="0.15">
      <c r="A403" s="21"/>
      <c r="B403" s="22" t="str">
        <f t="shared" si="148"/>
        <v/>
      </c>
      <c r="C403" s="22" t="str">
        <f>IF(AND($D$14&gt;=T403,$D$14&lt;=(S403-5)),"MATCH",IF(AND($D$14&gt;=U403,$D$14&lt;T403),"REACH",IF(AND($D$14&gt;(S403-5),$D$14&lt;(S403+10)),"SAFETY","")))</f>
        <v>MATCH</v>
      </c>
      <c r="D403" s="21" t="s">
        <v>577</v>
      </c>
      <c r="E403" s="23" t="s">
        <v>337</v>
      </c>
      <c r="F403" s="12">
        <v>0.32758620689655171</v>
      </c>
      <c r="G403" s="12">
        <v>0.47766666666666668</v>
      </c>
      <c r="H403" s="24">
        <v>15496.75</v>
      </c>
      <c r="I403" s="24" t="str">
        <f t="shared" si="131"/>
        <v>Small</v>
      </c>
      <c r="J403" s="25" t="s">
        <v>813</v>
      </c>
      <c r="K403" s="25" t="s">
        <v>586</v>
      </c>
      <c r="L403" s="25" t="s">
        <v>585</v>
      </c>
      <c r="M403" s="21"/>
      <c r="N403" s="26">
        <v>0.106</v>
      </c>
      <c r="O403" s="27">
        <v>949</v>
      </c>
      <c r="P403" s="23">
        <v>3.26</v>
      </c>
      <c r="Q403" s="23">
        <v>970</v>
      </c>
      <c r="R403" s="22">
        <f t="shared" si="150"/>
        <v>20</v>
      </c>
      <c r="S403" s="21">
        <f t="shared" si="151"/>
        <v>68.525999999999996</v>
      </c>
      <c r="T403" s="22">
        <f>S403-13</f>
        <v>55.525999999999996</v>
      </c>
      <c r="U403" s="22">
        <f>S403-20</f>
        <v>48.525999999999996</v>
      </c>
      <c r="V403" s="21" t="s">
        <v>829</v>
      </c>
      <c r="W403" s="23" t="s">
        <v>901</v>
      </c>
      <c r="X403" s="2" t="s">
        <v>577</v>
      </c>
      <c r="Y403">
        <f t="shared" si="132"/>
        <v>1</v>
      </c>
    </row>
    <row r="404" spans="1:25" x14ac:dyDescent="0.15">
      <c r="A404" s="21"/>
      <c r="B404" s="22" t="str">
        <f t="shared" si="148"/>
        <v/>
      </c>
      <c r="C404" s="22" t="str">
        <f>IF(AND($D$14&gt;=T404,$D$14&lt;=(S404-5)),"MATCH",IF(AND($D$14&gt;=U404,$D$14&lt;T404),"REACH",IF(AND($D$14&gt;(S404-5),$D$14&lt;(S404+5)),"SAFETY","")))</f>
        <v>SAFETY</v>
      </c>
      <c r="D404" s="21" t="s">
        <v>409</v>
      </c>
      <c r="E404" s="23" t="s">
        <v>71</v>
      </c>
      <c r="F404" s="12">
        <v>0.32380952380952382</v>
      </c>
      <c r="G404" s="12">
        <v>0.32566666666666672</v>
      </c>
      <c r="H404" s="24">
        <v>16503.75</v>
      </c>
      <c r="I404" s="24" t="str">
        <f t="shared" si="131"/>
        <v>Small</v>
      </c>
      <c r="J404" s="25" t="s">
        <v>814</v>
      </c>
      <c r="K404" s="25" t="s">
        <v>585</v>
      </c>
      <c r="L404" s="25" t="s">
        <v>585</v>
      </c>
      <c r="M404" s="21"/>
      <c r="N404" s="26">
        <v>0.48</v>
      </c>
      <c r="O404" s="27">
        <v>303</v>
      </c>
      <c r="P404" s="23" t="s">
        <v>644</v>
      </c>
      <c r="Q404" s="23">
        <v>705</v>
      </c>
      <c r="R404" s="22">
        <f t="shared" si="150"/>
        <v>14</v>
      </c>
      <c r="S404" s="21">
        <v>60</v>
      </c>
      <c r="T404" s="22">
        <f>S404-7</f>
        <v>53</v>
      </c>
      <c r="U404" s="22">
        <f>S404-15</f>
        <v>45</v>
      </c>
      <c r="V404" s="21" t="s">
        <v>830</v>
      </c>
      <c r="W404" s="23" t="s">
        <v>901</v>
      </c>
      <c r="X404" s="2" t="s">
        <v>409</v>
      </c>
      <c r="Y404">
        <f t="shared" si="132"/>
        <v>1</v>
      </c>
    </row>
    <row r="405" spans="1:25" x14ac:dyDescent="0.15">
      <c r="A405" s="21"/>
      <c r="B405" s="22" t="str">
        <f t="shared" si="148"/>
        <v/>
      </c>
      <c r="C405" s="22" t="str">
        <f>IF(AND($D$14&gt;=T405,$D$14&lt;=(S405-5)),"MATCH",IF(AND($D$14&gt;=U405,$D$14&lt;T405),"REACH",IF(AND($D$14&gt;(S405-5),$D$14&lt;(S405+10)),"SAFETY","")))</f>
        <v>MATCH</v>
      </c>
      <c r="D405" s="21" t="s">
        <v>423</v>
      </c>
      <c r="E405" s="23" t="s">
        <v>64</v>
      </c>
      <c r="F405" s="12">
        <v>0.32283464566929132</v>
      </c>
      <c r="G405" s="12">
        <v>0.50633333333333341</v>
      </c>
      <c r="H405" s="24">
        <v>14990</v>
      </c>
      <c r="I405" s="24" t="str">
        <f t="shared" si="131"/>
        <v>Small</v>
      </c>
      <c r="J405" s="25" t="s">
        <v>815</v>
      </c>
      <c r="K405" s="25" t="s">
        <v>585</v>
      </c>
      <c r="L405" s="25" t="s">
        <v>585</v>
      </c>
      <c r="M405" s="21"/>
      <c r="N405" s="26">
        <v>0.24099999999999999</v>
      </c>
      <c r="O405" s="27">
        <v>818</v>
      </c>
      <c r="P405" s="23">
        <v>3.36</v>
      </c>
      <c r="Q405" s="23">
        <v>900</v>
      </c>
      <c r="R405" s="22">
        <f t="shared" si="150"/>
        <v>19</v>
      </c>
      <c r="S405" s="21">
        <f>(P405*12.5)+(R405*1.3888)</f>
        <v>68.387200000000007</v>
      </c>
      <c r="T405" s="22">
        <f>S405-13</f>
        <v>55.387200000000007</v>
      </c>
      <c r="U405" s="22">
        <f>S405-20</f>
        <v>48.387200000000007</v>
      </c>
      <c r="V405" s="21" t="s">
        <v>829</v>
      </c>
      <c r="W405" s="23" t="s">
        <v>901</v>
      </c>
      <c r="X405" s="2" t="s">
        <v>423</v>
      </c>
      <c r="Y405">
        <f t="shared" si="132"/>
        <v>1</v>
      </c>
    </row>
    <row r="406" spans="1:25" x14ac:dyDescent="0.15">
      <c r="A406" s="21"/>
      <c r="B406" s="22" t="str">
        <f t="shared" si="148"/>
        <v/>
      </c>
      <c r="C406" s="22" t="str">
        <f>IF(AND($D$14&gt;=T406,$D$14&lt;=(S406-5)),"MATCH",IF(AND($D$14&gt;=U406,$D$14&lt;T406),"REACH",IF(AND($D$14&gt;(S406-5),$D$14&lt;(S406+5)),"SAFETY","")))</f>
        <v>SAFETY</v>
      </c>
      <c r="D406" s="21" t="s">
        <v>424</v>
      </c>
      <c r="E406" s="23" t="s">
        <v>187</v>
      </c>
      <c r="F406" s="12">
        <v>0.32142857142857145</v>
      </c>
      <c r="G406" s="12">
        <v>0.39799999999999996</v>
      </c>
      <c r="H406" s="24">
        <v>19972.75</v>
      </c>
      <c r="I406" s="24" t="str">
        <f t="shared" si="131"/>
        <v>Small</v>
      </c>
      <c r="J406" s="25" t="s">
        <v>889</v>
      </c>
      <c r="K406" s="25" t="s">
        <v>586</v>
      </c>
      <c r="L406" s="25" t="s">
        <v>585</v>
      </c>
      <c r="M406" s="21"/>
      <c r="N406" s="26">
        <v>9.8000000000000004E-2</v>
      </c>
      <c r="O406" s="27">
        <v>925</v>
      </c>
      <c r="P406" s="23">
        <v>2.63</v>
      </c>
      <c r="Q406" s="23"/>
      <c r="R406" s="22"/>
      <c r="S406" s="21">
        <v>60</v>
      </c>
      <c r="T406" s="22">
        <f>S406-7</f>
        <v>53</v>
      </c>
      <c r="U406" s="22">
        <f>S406-15</f>
        <v>45</v>
      </c>
      <c r="V406" s="21" t="s">
        <v>830</v>
      </c>
      <c r="W406" s="23" t="s">
        <v>901</v>
      </c>
      <c r="X406" s="2" t="s">
        <v>424</v>
      </c>
      <c r="Y406">
        <f t="shared" si="132"/>
        <v>1</v>
      </c>
    </row>
    <row r="407" spans="1:25" x14ac:dyDescent="0.15">
      <c r="A407" s="21"/>
      <c r="B407" s="22" t="str">
        <f t="shared" si="148"/>
        <v/>
      </c>
      <c r="C407" s="22" t="str">
        <f>IF(AND($D$14&gt;=T407,$D$14&lt;=(S407-5)),"MATCH",IF(AND($D$14&gt;=U407,$D$14&lt;T407),"REACH",IF(AND($D$14&gt;(S407-5),$D$14&lt;(S407+5)),"SAFETY","")))</f>
        <v>REACH</v>
      </c>
      <c r="D407" s="21" t="s">
        <v>425</v>
      </c>
      <c r="E407" s="23" t="s">
        <v>8</v>
      </c>
      <c r="F407" s="12">
        <v>0.32051282051282054</v>
      </c>
      <c r="G407" s="12">
        <v>0.49933333333333341</v>
      </c>
      <c r="H407" s="24">
        <v>13655</v>
      </c>
      <c r="I407" s="24" t="str">
        <f t="shared" si="131"/>
        <v>Small</v>
      </c>
      <c r="J407" s="25" t="s">
        <v>922</v>
      </c>
      <c r="K407" s="25" t="s">
        <v>585</v>
      </c>
      <c r="L407" s="25" t="s">
        <v>585</v>
      </c>
      <c r="M407" s="21"/>
      <c r="N407" s="26">
        <v>0.13200000000000001</v>
      </c>
      <c r="O407" s="27">
        <v>1189</v>
      </c>
      <c r="P407" s="23">
        <v>3.26</v>
      </c>
      <c r="Q407" s="23">
        <v>910</v>
      </c>
      <c r="R407" s="22">
        <f t="shared" ref="R407:R412" si="152">IF(Q407=1600,36,IF(Q407&gt;=1540,35,IF(Q407&gt;=1490,34,IF(Q407&gt;=1440,33,IF(Q407&gt;=1400,32,IF(Q407&gt;=1360,31,IF(Q407&gt;=1330,30,IF(Q407&gt;=1290,29,IF(Q407&gt;=1250,28,IF(Q407&gt;=1210,27,IF(Q407&gt;=1170,26,IF(Q407&gt;=1130,25,IF(Q407&gt;=1090,24,IF(Q407&gt;=1050,23,IF(Q407&gt;=1020,22,IF(Q407&gt;=980,21,IF(Q407&gt;=940,20,IF(Q407&gt;=900,19,IF(Q407&gt;=860,18,IF(Q407&gt;=820,17,IF(Q407&gt;=770,16,IF(Q407&gt;=720,15,IF(Q407&gt;=670,14,IF(Q407&gt;=620,13,IF(Q407&gt;=560,12,IF(Q407&gt;=510,11,""))))))))))))))))))))))))))</f>
        <v>19</v>
      </c>
      <c r="S407" s="21">
        <f>(P407*12.5)+(R407*1.3888)</f>
        <v>67.137200000000007</v>
      </c>
      <c r="T407" s="22">
        <f>S407-7</f>
        <v>60.137200000000007</v>
      </c>
      <c r="U407" s="22">
        <f>S407-15</f>
        <v>52.137200000000007</v>
      </c>
      <c r="V407" s="21" t="s">
        <v>830</v>
      </c>
      <c r="W407" s="23" t="s">
        <v>901</v>
      </c>
      <c r="X407" s="2" t="s">
        <v>425</v>
      </c>
      <c r="Y407">
        <f t="shared" si="132"/>
        <v>1</v>
      </c>
    </row>
    <row r="408" spans="1:25" x14ac:dyDescent="0.15">
      <c r="A408" s="21"/>
      <c r="B408" s="22" t="str">
        <f t="shared" si="148"/>
        <v/>
      </c>
      <c r="C408" s="22" t="str">
        <f>IF(AND($D$14&gt;=T408,$D$14&lt;=(S408-5)),"MATCH",IF(AND($D$14&gt;=U408,$D$14&lt;T408),"REACH",IF(AND($D$14&gt;(S408-5),$D$14&lt;(S408+5)),"SAFETY","")))</f>
        <v>MATCH</v>
      </c>
      <c r="D408" s="21" t="s">
        <v>596</v>
      </c>
      <c r="E408" s="23" t="s">
        <v>337</v>
      </c>
      <c r="F408" s="12">
        <v>0.31168831168831168</v>
      </c>
      <c r="G408" s="12">
        <v>0.3686666666666667</v>
      </c>
      <c r="H408" s="24">
        <v>18030.75</v>
      </c>
      <c r="I408" s="24" t="str">
        <f t="shared" si="131"/>
        <v>Small</v>
      </c>
      <c r="J408" s="25" t="s">
        <v>660</v>
      </c>
      <c r="K408" s="25" t="s">
        <v>585</v>
      </c>
      <c r="L408" s="25" t="s">
        <v>585</v>
      </c>
      <c r="M408" s="21"/>
      <c r="N408" s="26">
        <v>0.20200000000000001</v>
      </c>
      <c r="O408" s="27">
        <v>713</v>
      </c>
      <c r="P408" s="23">
        <v>3.36</v>
      </c>
      <c r="Q408" s="23">
        <v>910</v>
      </c>
      <c r="R408" s="22">
        <f t="shared" si="152"/>
        <v>19</v>
      </c>
      <c r="S408" s="21">
        <f>(P408*12.5)+(R408*1.3888)</f>
        <v>68.387200000000007</v>
      </c>
      <c r="T408" s="22">
        <f>S408-13</f>
        <v>55.387200000000007</v>
      </c>
      <c r="U408" s="22">
        <f>S408-20</f>
        <v>48.387200000000007</v>
      </c>
      <c r="V408" s="21" t="s">
        <v>829</v>
      </c>
      <c r="W408" s="23" t="s">
        <v>901</v>
      </c>
      <c r="X408" s="2" t="s">
        <v>596</v>
      </c>
      <c r="Y408">
        <f t="shared" si="132"/>
        <v>1</v>
      </c>
    </row>
    <row r="409" spans="1:25" x14ac:dyDescent="0.15">
      <c r="A409" s="21"/>
      <c r="B409" s="22" t="str">
        <f t="shared" si="148"/>
        <v>$</v>
      </c>
      <c r="C409" s="22" t="str">
        <f>IF(AND($D$14&gt;=T409,$D$14&lt;=(S409-5)),"MATCH",IF(AND($D$14&gt;=U409,$D$14&lt;T409),"REACH",IF(AND($D$14&gt;(S409-5),$D$14&lt;(S409+5)),"SAFETY","")))</f>
        <v>SAFETY</v>
      </c>
      <c r="D409" s="25" t="s">
        <v>597</v>
      </c>
      <c r="E409" s="23" t="s">
        <v>114</v>
      </c>
      <c r="F409" s="12">
        <v>0.30841121495327101</v>
      </c>
      <c r="G409" s="12">
        <v>0.48466666666666663</v>
      </c>
      <c r="H409" s="24">
        <v>10260</v>
      </c>
      <c r="I409" s="24" t="str">
        <f t="shared" si="131"/>
        <v>Large</v>
      </c>
      <c r="J409" s="25" t="s">
        <v>661</v>
      </c>
      <c r="K409" s="25" t="s">
        <v>586</v>
      </c>
      <c r="L409" s="25" t="s">
        <v>585</v>
      </c>
      <c r="M409" s="21"/>
      <c r="N409" s="26">
        <v>0.10100000000000001</v>
      </c>
      <c r="O409" s="27">
        <v>10636</v>
      </c>
      <c r="P409" s="23" t="s">
        <v>644</v>
      </c>
      <c r="Q409" s="23">
        <v>910</v>
      </c>
      <c r="R409" s="22">
        <f t="shared" si="152"/>
        <v>19</v>
      </c>
      <c r="S409" s="21">
        <v>60</v>
      </c>
      <c r="T409" s="22">
        <f>S409-13</f>
        <v>47</v>
      </c>
      <c r="U409" s="22">
        <f>S409-20</f>
        <v>40</v>
      </c>
      <c r="V409" s="21" t="s">
        <v>829</v>
      </c>
      <c r="W409" s="23" t="s">
        <v>903</v>
      </c>
      <c r="X409" s="2" t="s">
        <v>597</v>
      </c>
      <c r="Y409">
        <f t="shared" si="132"/>
        <v>1</v>
      </c>
    </row>
    <row r="410" spans="1:25" x14ac:dyDescent="0.15">
      <c r="A410" s="21"/>
      <c r="B410" s="22" t="str">
        <f t="shared" si="148"/>
        <v>$$</v>
      </c>
      <c r="C410" s="22" t="str">
        <f>IF(AND($D$14&gt;=T410,$D$14&lt;=(S410-5)),"MATCH",IF(AND($D$14&gt;=U410,$D$14&lt;T410),"REACH",IF(AND($D$14&gt;(S410-5),$D$14&lt;(S410+5)),"SAFETY","")))</f>
        <v>SAFETY</v>
      </c>
      <c r="D410" s="30" t="s">
        <v>780</v>
      </c>
      <c r="E410" s="23" t="s">
        <v>26</v>
      </c>
      <c r="F410" s="12">
        <v>0.3082077051926298</v>
      </c>
      <c r="G410" s="12">
        <v>0.33899999999999997</v>
      </c>
      <c r="H410" s="24">
        <v>8006.5</v>
      </c>
      <c r="I410" s="24" t="str">
        <f t="shared" ref="I410:I450" si="153">IF(O410&lt;4000,"Small",IF(O410&lt;10000,"Mid",IF(O410&lt;20000,"Large",IF(O410&gt;=20000,"Huge",""))))</f>
        <v>Small</v>
      </c>
      <c r="J410" s="25" t="s">
        <v>662</v>
      </c>
      <c r="K410" s="25" t="s">
        <v>585</v>
      </c>
      <c r="L410" s="25" t="s">
        <v>585</v>
      </c>
      <c r="M410" s="21" t="s">
        <v>790</v>
      </c>
      <c r="N410" s="26">
        <v>0.998</v>
      </c>
      <c r="O410" s="27">
        <v>1988</v>
      </c>
      <c r="P410" s="23">
        <v>2.8</v>
      </c>
      <c r="Q410" s="23">
        <v>660</v>
      </c>
      <c r="R410" s="22">
        <f t="shared" si="152"/>
        <v>13</v>
      </c>
      <c r="S410" s="21">
        <f>(P410*12.5)+(R410*1.3888)</f>
        <v>53.054400000000001</v>
      </c>
      <c r="T410" s="22">
        <f>S410-13</f>
        <v>40.054400000000001</v>
      </c>
      <c r="U410" s="22">
        <f>S410-20</f>
        <v>33.054400000000001</v>
      </c>
      <c r="V410" s="21" t="s">
        <v>829</v>
      </c>
      <c r="W410" s="23" t="s">
        <v>901</v>
      </c>
      <c r="X410" s="2" t="s">
        <v>780</v>
      </c>
      <c r="Y410">
        <f t="shared" si="132"/>
        <v>1</v>
      </c>
    </row>
    <row r="411" spans="1:25" x14ac:dyDescent="0.15">
      <c r="A411" s="21"/>
      <c r="B411" s="22" t="str">
        <f t="shared" si="148"/>
        <v>$$</v>
      </c>
      <c r="C411" s="22" t="str">
        <f>IF(AND($D$14&gt;=T411,$D$14&lt;=(S411-5)),"MATCH",IF(AND($D$14&gt;=U411,$D$14&lt;T411),"REACH",IF(AND($D$14&gt;(S411-5),$D$14&lt;(S411+10)),"SAFETY","")))</f>
        <v>SAFETY</v>
      </c>
      <c r="D411" s="21" t="s">
        <v>780</v>
      </c>
      <c r="E411" s="23" t="s">
        <v>26</v>
      </c>
      <c r="F411" s="12">
        <v>0.3082077051926298</v>
      </c>
      <c r="G411" s="12">
        <v>0.33899999999999997</v>
      </c>
      <c r="H411" s="24">
        <v>8006.5</v>
      </c>
      <c r="I411" s="24" t="str">
        <f t="shared" si="153"/>
        <v>Small</v>
      </c>
      <c r="J411" s="25" t="s">
        <v>662</v>
      </c>
      <c r="K411" s="25" t="s">
        <v>585</v>
      </c>
      <c r="L411" s="25" t="s">
        <v>585</v>
      </c>
      <c r="M411" s="21" t="s">
        <v>790</v>
      </c>
      <c r="N411" s="26">
        <v>0.998</v>
      </c>
      <c r="O411" s="27">
        <v>1988</v>
      </c>
      <c r="P411" s="23">
        <v>2.8</v>
      </c>
      <c r="Q411" s="23">
        <v>660</v>
      </c>
      <c r="R411" s="22">
        <f t="shared" si="152"/>
        <v>13</v>
      </c>
      <c r="S411" s="21">
        <f>(P411*12.5)+(R411*1.3888)</f>
        <v>53.054400000000001</v>
      </c>
      <c r="T411" s="22">
        <f>S411-13</f>
        <v>40.054400000000001</v>
      </c>
      <c r="U411" s="22">
        <f>S411-20</f>
        <v>33.054400000000001</v>
      </c>
      <c r="V411" s="21" t="s">
        <v>829</v>
      </c>
      <c r="W411" s="23" t="s">
        <v>901</v>
      </c>
      <c r="X411" s="2" t="s">
        <v>780</v>
      </c>
      <c r="Y411">
        <f t="shared" ref="Y411:Y450" si="154">IF(X411=D411,1,2)</f>
        <v>1</v>
      </c>
    </row>
    <row r="412" spans="1:25" x14ac:dyDescent="0.15">
      <c r="A412" s="21"/>
      <c r="B412" s="22" t="str">
        <f t="shared" si="148"/>
        <v/>
      </c>
      <c r="C412" s="22" t="str">
        <f>IF(AND($D$14&gt;=T412,$D$14&lt;=(S412-5)),"MATCH",IF(AND($D$14&gt;=U412,$D$14&lt;T412),"REACH",IF(AND($D$14&gt;(S412-5),$D$14&lt;(S412+5)),"SAFETY","")))</f>
        <v>REACH</v>
      </c>
      <c r="D412" s="21" t="s">
        <v>781</v>
      </c>
      <c r="E412" s="23" t="s">
        <v>134</v>
      </c>
      <c r="F412" s="12">
        <v>0.30705394190871371</v>
      </c>
      <c r="G412" s="12">
        <v>0.41199999999999998</v>
      </c>
      <c r="H412" s="24">
        <v>15362.5</v>
      </c>
      <c r="I412" s="24" t="str">
        <f t="shared" si="153"/>
        <v>Small</v>
      </c>
      <c r="J412" s="25" t="s">
        <v>663</v>
      </c>
      <c r="K412" s="25" t="s">
        <v>585</v>
      </c>
      <c r="L412" s="25" t="s">
        <v>585</v>
      </c>
      <c r="M412" s="21"/>
      <c r="N412" s="26">
        <v>0.27800000000000002</v>
      </c>
      <c r="O412" s="27">
        <v>1087</v>
      </c>
      <c r="P412" s="23">
        <v>3.45</v>
      </c>
      <c r="Q412" s="23">
        <v>860</v>
      </c>
      <c r="R412" s="22">
        <f t="shared" si="152"/>
        <v>18</v>
      </c>
      <c r="S412" s="21">
        <f>(P412*12.5)+(R412*1.3888)</f>
        <v>68.123400000000004</v>
      </c>
      <c r="T412" s="22">
        <f>S412-7</f>
        <v>61.123400000000004</v>
      </c>
      <c r="U412" s="22">
        <f>S412-15</f>
        <v>53.123400000000004</v>
      </c>
      <c r="V412" s="21" t="s">
        <v>830</v>
      </c>
      <c r="W412" s="23" t="s">
        <v>901</v>
      </c>
      <c r="X412" s="2" t="s">
        <v>781</v>
      </c>
      <c r="Y412">
        <f t="shared" si="154"/>
        <v>1</v>
      </c>
    </row>
    <row r="413" spans="1:25" x14ac:dyDescent="0.15">
      <c r="A413" s="21"/>
      <c r="B413" s="22" t="str">
        <f t="shared" si="148"/>
        <v/>
      </c>
      <c r="C413" s="22" t="str">
        <f>IF(AND($D$14&gt;=T413,$D$14&lt;=(S413-5)),"MATCH",IF(AND($D$14&gt;=U413,$D$14&lt;T413),"REACH",IF(AND($D$14&gt;(S413-5),$D$14&lt;(S413+5)),"SAFETY","")))</f>
        <v>SAFETY</v>
      </c>
      <c r="D413" s="21" t="s">
        <v>782</v>
      </c>
      <c r="E413" s="23" t="s">
        <v>165</v>
      </c>
      <c r="F413" s="12">
        <v>0.2967479674796748</v>
      </c>
      <c r="G413" s="12">
        <v>0.26933333333333337</v>
      </c>
      <c r="H413" s="24">
        <v>15768.75</v>
      </c>
      <c r="I413" s="24" t="str">
        <f t="shared" si="153"/>
        <v>Small</v>
      </c>
      <c r="J413" s="25" t="s">
        <v>849</v>
      </c>
      <c r="K413" s="25" t="s">
        <v>585</v>
      </c>
      <c r="L413" s="25" t="s">
        <v>585</v>
      </c>
      <c r="M413" s="21" t="s">
        <v>790</v>
      </c>
      <c r="N413" s="26">
        <v>0.84499999999999997</v>
      </c>
      <c r="O413" s="27">
        <v>2119</v>
      </c>
      <c r="P413" s="23">
        <v>2.31</v>
      </c>
      <c r="Q413" s="23"/>
      <c r="R413" s="22"/>
      <c r="S413" s="21">
        <v>60</v>
      </c>
      <c r="T413" s="22">
        <f>S413-7</f>
        <v>53</v>
      </c>
      <c r="U413" s="22">
        <f>S413-15</f>
        <v>45</v>
      </c>
      <c r="V413" s="21" t="s">
        <v>830</v>
      </c>
      <c r="W413" s="23" t="s">
        <v>901</v>
      </c>
      <c r="X413" s="2" t="s">
        <v>782</v>
      </c>
      <c r="Y413">
        <f t="shared" si="154"/>
        <v>1</v>
      </c>
    </row>
    <row r="414" spans="1:25" x14ac:dyDescent="0.15">
      <c r="A414" s="21"/>
      <c r="B414" s="22" t="str">
        <f t="shared" si="148"/>
        <v/>
      </c>
      <c r="C414" s="22" t="str">
        <f>IF(AND($D$14&gt;=T414,$D$14&lt;=(S414-5)),"MATCH",IF(AND($D$14&gt;=U414,$D$14&lt;T414),"REACH",IF(AND($D$14&gt;(S414-5),$D$14&lt;(S414+5)),"SAFETY","")))</f>
        <v>REACH</v>
      </c>
      <c r="D414" s="21" t="s">
        <v>783</v>
      </c>
      <c r="E414" s="23" t="s">
        <v>165</v>
      </c>
      <c r="F414" s="12">
        <v>0.29268292682926828</v>
      </c>
      <c r="G414" s="12">
        <v>0.38933333333333331</v>
      </c>
      <c r="H414" s="24">
        <v>18444.75</v>
      </c>
      <c r="I414" s="24" t="str">
        <f t="shared" si="153"/>
        <v>Small</v>
      </c>
      <c r="J414" s="25" t="s">
        <v>850</v>
      </c>
      <c r="K414" s="25" t="s">
        <v>585</v>
      </c>
      <c r="L414" s="25" t="s">
        <v>585</v>
      </c>
      <c r="M414" s="21"/>
      <c r="N414" s="26">
        <v>0.28399999999999997</v>
      </c>
      <c r="O414" s="27">
        <v>998</v>
      </c>
      <c r="P414" s="23">
        <v>3.27</v>
      </c>
      <c r="Q414" s="23">
        <v>830</v>
      </c>
      <c r="R414" s="22">
        <f>IF(Q414=1600,36,IF(Q414&gt;=1540,35,IF(Q414&gt;=1490,34,IF(Q414&gt;=1440,33,IF(Q414&gt;=1400,32,IF(Q414&gt;=1360,31,IF(Q414&gt;=1330,30,IF(Q414&gt;=1290,29,IF(Q414&gt;=1250,28,IF(Q414&gt;=1210,27,IF(Q414&gt;=1170,26,IF(Q414&gt;=1130,25,IF(Q414&gt;=1090,24,IF(Q414&gt;=1050,23,IF(Q414&gt;=1020,22,IF(Q414&gt;=980,21,IF(Q414&gt;=940,20,IF(Q414&gt;=900,19,IF(Q414&gt;=860,18,IF(Q414&gt;=820,17,IF(Q414&gt;=770,16,IF(Q414&gt;=720,15,IF(Q414&gt;=670,14,IF(Q414&gt;=620,13,IF(Q414&gt;=560,12,IF(Q414&gt;=510,11,""))))))))))))))))))))))))))</f>
        <v>17</v>
      </c>
      <c r="S414" s="21">
        <f>(P414*12.5)+(R414*1.3888)</f>
        <v>64.4846</v>
      </c>
      <c r="T414" s="22">
        <f>S414-7</f>
        <v>57.4846</v>
      </c>
      <c r="U414" s="22">
        <f>S414-15</f>
        <v>49.4846</v>
      </c>
      <c r="V414" s="21" t="s">
        <v>830</v>
      </c>
      <c r="W414" s="23" t="s">
        <v>901</v>
      </c>
      <c r="X414" s="2" t="s">
        <v>783</v>
      </c>
      <c r="Y414">
        <f t="shared" si="154"/>
        <v>1</v>
      </c>
    </row>
    <row r="415" spans="1:25" x14ac:dyDescent="0.15">
      <c r="A415" s="21"/>
      <c r="B415" s="22" t="str">
        <f t="shared" si="148"/>
        <v/>
      </c>
      <c r="C415" s="22" t="str">
        <f>IF(AND($D$14&gt;=T415,$D$14&lt;=(S415-5)),"MATCH",IF(AND($D$14&gt;=U415,$D$14&lt;T415),"REACH",IF(AND($D$14&gt;(S415-5),$D$14&lt;(S415+5)),"SAFETY","")))</f>
        <v>SAFETY</v>
      </c>
      <c r="D415" s="21" t="s">
        <v>784</v>
      </c>
      <c r="E415" s="23" t="s">
        <v>28</v>
      </c>
      <c r="F415" s="12">
        <v>0.29230769230769232</v>
      </c>
      <c r="G415" s="12">
        <v>0.37866666666666671</v>
      </c>
      <c r="H415" s="24">
        <v>20895.25</v>
      </c>
      <c r="I415" s="24" t="str">
        <f t="shared" si="153"/>
        <v>Small</v>
      </c>
      <c r="J415" s="25" t="s">
        <v>851</v>
      </c>
      <c r="K415" s="25" t="s">
        <v>586</v>
      </c>
      <c r="L415" s="25" t="s">
        <v>585</v>
      </c>
      <c r="M415" s="21"/>
      <c r="N415" s="26">
        <v>0.16300000000000001</v>
      </c>
      <c r="O415" s="27">
        <v>2225</v>
      </c>
      <c r="P415" s="23" t="s">
        <v>644</v>
      </c>
      <c r="Q415" s="23"/>
      <c r="R415" s="22"/>
      <c r="S415" s="21">
        <v>60</v>
      </c>
      <c r="T415" s="22">
        <f>S415-7</f>
        <v>53</v>
      </c>
      <c r="U415" s="22">
        <f>S415-15</f>
        <v>45</v>
      </c>
      <c r="V415" s="21" t="s">
        <v>830</v>
      </c>
      <c r="W415" s="23" t="s">
        <v>901</v>
      </c>
      <c r="X415" s="2" t="s">
        <v>784</v>
      </c>
      <c r="Y415">
        <f t="shared" si="154"/>
        <v>1</v>
      </c>
    </row>
    <row r="416" spans="1:25" x14ac:dyDescent="0.15">
      <c r="A416" s="21"/>
      <c r="B416" s="22" t="str">
        <f t="shared" si="148"/>
        <v/>
      </c>
      <c r="C416" s="22" t="str">
        <f>IF(AND($D$14&gt;=T416,$D$14&lt;=(S416-5)),"MATCH",IF(AND($D$14&gt;=U416,$D$14&lt;T416),"REACH",IF(AND($D$14&gt;(S416-5),$D$14&lt;(S416+5)),"SAFETY","")))</f>
        <v>SAFETY</v>
      </c>
      <c r="D416" s="21" t="s">
        <v>859</v>
      </c>
      <c r="E416" s="23" t="s">
        <v>8</v>
      </c>
      <c r="F416" s="12">
        <v>0.28892455858747995</v>
      </c>
      <c r="G416" s="12">
        <v>0.40766666666666662</v>
      </c>
      <c r="H416" s="24">
        <v>25707</v>
      </c>
      <c r="I416" s="24" t="str">
        <f t="shared" si="153"/>
        <v>Large</v>
      </c>
      <c r="J416" s="25" t="s">
        <v>852</v>
      </c>
      <c r="K416" s="25" t="s">
        <v>585</v>
      </c>
      <c r="L416" s="25" t="s">
        <v>585</v>
      </c>
      <c r="M416" s="21"/>
      <c r="N416" s="26">
        <v>0.29499999999999998</v>
      </c>
      <c r="O416" s="27">
        <v>10340</v>
      </c>
      <c r="P416" s="23">
        <v>2.98</v>
      </c>
      <c r="Q416" s="23"/>
      <c r="R416" s="22"/>
      <c r="S416" s="21">
        <v>60</v>
      </c>
      <c r="T416" s="22">
        <f>S416-7</f>
        <v>53</v>
      </c>
      <c r="U416" s="22">
        <f>S416-15</f>
        <v>45</v>
      </c>
      <c r="V416" s="21" t="s">
        <v>830</v>
      </c>
      <c r="W416" s="23" t="s">
        <v>901</v>
      </c>
      <c r="X416" s="2" t="s">
        <v>859</v>
      </c>
      <c r="Y416">
        <f t="shared" si="154"/>
        <v>1</v>
      </c>
    </row>
    <row r="417" spans="1:25" x14ac:dyDescent="0.15">
      <c r="A417" s="21"/>
      <c r="B417" s="22" t="str">
        <f t="shared" si="148"/>
        <v>$</v>
      </c>
      <c r="C417" s="22" t="str">
        <f>IF(AND($D$14&gt;=T417,$D$14&lt;=(S417-5)),"MATCH",IF(AND($D$14&gt;=U417,$D$14&lt;T417),"REACH",IF(AND($D$14&gt;(S417-5),$D$14&lt;(S417+10)),"SAFETY","")))</f>
        <v>REACH</v>
      </c>
      <c r="D417" s="21" t="s">
        <v>428</v>
      </c>
      <c r="E417" s="23" t="s">
        <v>71</v>
      </c>
      <c r="F417" s="12">
        <v>0.28767123287671231</v>
      </c>
      <c r="G417" s="12">
        <v>0.60866666666666669</v>
      </c>
      <c r="H417" s="24">
        <v>9626.75</v>
      </c>
      <c r="I417" s="24" t="str">
        <f t="shared" si="153"/>
        <v>Small</v>
      </c>
      <c r="J417" s="25" t="s">
        <v>853</v>
      </c>
      <c r="K417" s="25" t="s">
        <v>586</v>
      </c>
      <c r="L417" s="25" t="s">
        <v>585</v>
      </c>
      <c r="M417" s="21"/>
      <c r="N417" s="26">
        <v>0.121</v>
      </c>
      <c r="O417" s="27">
        <v>1934</v>
      </c>
      <c r="P417" s="23">
        <v>3.5</v>
      </c>
      <c r="Q417" s="23">
        <v>975</v>
      </c>
      <c r="R417" s="22">
        <f>IF(Q417=1600,36,IF(Q417&gt;=1540,35,IF(Q417&gt;=1490,34,IF(Q417&gt;=1440,33,IF(Q417&gt;=1400,32,IF(Q417&gt;=1360,31,IF(Q417&gt;=1330,30,IF(Q417&gt;=1290,29,IF(Q417&gt;=1250,28,IF(Q417&gt;=1210,27,IF(Q417&gt;=1170,26,IF(Q417&gt;=1130,25,IF(Q417&gt;=1090,24,IF(Q417&gt;=1050,23,IF(Q417&gt;=1020,22,IF(Q417&gt;=980,21,IF(Q417&gt;=940,20,IF(Q417&gt;=900,19,IF(Q417&gt;=860,18,IF(Q417&gt;=820,17,IF(Q417&gt;=770,16,IF(Q417&gt;=720,15,IF(Q417&gt;=670,14,IF(Q417&gt;=620,13,IF(Q417&gt;=560,12,IF(Q417&gt;=510,11,""))))))))))))))))))))))))))</f>
        <v>20</v>
      </c>
      <c r="S417" s="21">
        <f>(P417*12.5)+(R417*1.3888)</f>
        <v>71.525999999999996</v>
      </c>
      <c r="T417" s="22">
        <f>S417-13</f>
        <v>58.525999999999996</v>
      </c>
      <c r="U417" s="22">
        <f>S417-20</f>
        <v>51.525999999999996</v>
      </c>
      <c r="V417" s="21" t="s">
        <v>829</v>
      </c>
      <c r="W417" s="23" t="s">
        <v>901</v>
      </c>
      <c r="X417" s="2" t="s">
        <v>428</v>
      </c>
      <c r="Y417">
        <f t="shared" si="154"/>
        <v>1</v>
      </c>
    </row>
    <row r="418" spans="1:25" x14ac:dyDescent="0.15">
      <c r="A418" s="21"/>
      <c r="B418" s="22" t="str">
        <f t="shared" si="148"/>
        <v/>
      </c>
      <c r="C418" s="22" t="str">
        <f t="shared" ref="C418:C425" si="155">IF(AND($D$14&gt;=T418,$D$14&lt;=(S418-5)),"MATCH",IF(AND($D$14&gt;=U418,$D$14&lt;T418),"REACH",IF(AND($D$14&gt;(S418-5),$D$14&lt;(S418+5)),"SAFETY","")))</f>
        <v>MATCH</v>
      </c>
      <c r="D418" s="25" t="s">
        <v>429</v>
      </c>
      <c r="E418" s="23" t="s">
        <v>218</v>
      </c>
      <c r="F418" s="12">
        <v>0.27777777777777779</v>
      </c>
      <c r="G418" s="12">
        <v>0.57699999999999996</v>
      </c>
      <c r="H418" s="24">
        <v>16658.75</v>
      </c>
      <c r="I418" s="24" t="str">
        <f t="shared" si="153"/>
        <v>Small</v>
      </c>
      <c r="J418" s="25" t="s">
        <v>669</v>
      </c>
      <c r="K418" s="25" t="s">
        <v>585</v>
      </c>
      <c r="L418" s="25" t="s">
        <v>585</v>
      </c>
      <c r="M418" s="21"/>
      <c r="N418" s="26">
        <v>0.10199999999999999</v>
      </c>
      <c r="O418" s="27">
        <v>972</v>
      </c>
      <c r="P418" s="23">
        <v>3.3</v>
      </c>
      <c r="Q418" s="23">
        <v>910</v>
      </c>
      <c r="R418" s="22">
        <f>IF(Q418=1600,36,IF(Q418&gt;=1540,35,IF(Q418&gt;=1490,34,IF(Q418&gt;=1440,33,IF(Q418&gt;=1400,32,IF(Q418&gt;=1360,31,IF(Q418&gt;=1330,30,IF(Q418&gt;=1290,29,IF(Q418&gt;=1250,28,IF(Q418&gt;=1210,27,IF(Q418&gt;=1170,26,IF(Q418&gt;=1130,25,IF(Q418&gt;=1090,24,IF(Q418&gt;=1050,23,IF(Q418&gt;=1020,22,IF(Q418&gt;=980,21,IF(Q418&gt;=940,20,IF(Q418&gt;=900,19,IF(Q418&gt;=860,18,IF(Q418&gt;=820,17,IF(Q418&gt;=770,16,IF(Q418&gt;=720,15,IF(Q418&gt;=670,14,IF(Q418&gt;=620,13,IF(Q418&gt;=560,12,IF(Q418&gt;=510,11,""))))))))))))))))))))))))))</f>
        <v>19</v>
      </c>
      <c r="S418" s="21">
        <f>(P418*12.5)+(R418*1.3888)</f>
        <v>67.637200000000007</v>
      </c>
      <c r="T418" s="22">
        <f>S418-13</f>
        <v>54.637200000000007</v>
      </c>
      <c r="U418" s="22">
        <f>S418-20</f>
        <v>47.637200000000007</v>
      </c>
      <c r="V418" s="21" t="s">
        <v>829</v>
      </c>
      <c r="W418" s="23" t="s">
        <v>901</v>
      </c>
      <c r="X418" s="2" t="s">
        <v>429</v>
      </c>
      <c r="Y418">
        <f t="shared" si="154"/>
        <v>1</v>
      </c>
    </row>
    <row r="419" spans="1:25" x14ac:dyDescent="0.15">
      <c r="A419" s="21"/>
      <c r="B419" s="22" t="str">
        <f t="shared" si="148"/>
        <v>$</v>
      </c>
      <c r="C419" s="22" t="str">
        <f t="shared" si="155"/>
        <v>SAFETY</v>
      </c>
      <c r="D419" s="21" t="s">
        <v>598</v>
      </c>
      <c r="E419" s="23" t="s">
        <v>134</v>
      </c>
      <c r="F419" s="12">
        <v>0.26440677966101694</v>
      </c>
      <c r="G419" s="12">
        <v>0.29733333333333334</v>
      </c>
      <c r="H419" s="24">
        <v>12117</v>
      </c>
      <c r="I419" s="24" t="str">
        <f t="shared" si="153"/>
        <v>Small</v>
      </c>
      <c r="J419" s="25" t="s">
        <v>670</v>
      </c>
      <c r="K419" s="25" t="s">
        <v>586</v>
      </c>
      <c r="L419" s="25" t="s">
        <v>585</v>
      </c>
      <c r="M419" s="21" t="s">
        <v>790</v>
      </c>
      <c r="N419" s="26">
        <v>0.98799999999999999</v>
      </c>
      <c r="O419" s="27">
        <v>965</v>
      </c>
      <c r="P419" s="23">
        <v>2.4900000000000002</v>
      </c>
      <c r="Q419" s="23"/>
      <c r="R419" s="22"/>
      <c r="S419" s="21">
        <v>60</v>
      </c>
      <c r="T419" s="22">
        <f t="shared" ref="T419:T425" si="156">S419-7</f>
        <v>53</v>
      </c>
      <c r="U419" s="22">
        <f t="shared" ref="U419:U425" si="157">S419-15</f>
        <v>45</v>
      </c>
      <c r="V419" s="21" t="s">
        <v>830</v>
      </c>
      <c r="W419" s="23" t="s">
        <v>901</v>
      </c>
      <c r="X419" s="2" t="s">
        <v>598</v>
      </c>
      <c r="Y419">
        <f t="shared" si="154"/>
        <v>1</v>
      </c>
    </row>
    <row r="420" spans="1:25" x14ac:dyDescent="0.15">
      <c r="A420" s="21"/>
      <c r="B420" s="22" t="str">
        <f t="shared" si="148"/>
        <v>$</v>
      </c>
      <c r="C420" s="22" t="str">
        <f t="shared" si="155"/>
        <v>REACH</v>
      </c>
      <c r="D420" s="21" t="s">
        <v>599</v>
      </c>
      <c r="E420" s="23" t="s">
        <v>114</v>
      </c>
      <c r="F420" s="12">
        <v>0.26168224299065418</v>
      </c>
      <c r="G420" s="12">
        <v>0.41</v>
      </c>
      <c r="H420" s="24">
        <v>12295</v>
      </c>
      <c r="I420" s="24" t="str">
        <f t="shared" si="153"/>
        <v>Small</v>
      </c>
      <c r="J420" s="25" t="s">
        <v>498</v>
      </c>
      <c r="K420" s="25" t="s">
        <v>585</v>
      </c>
      <c r="L420" s="25" t="s">
        <v>585</v>
      </c>
      <c r="M420" s="21"/>
      <c r="N420" s="26">
        <v>0.17399999999999999</v>
      </c>
      <c r="O420" s="27">
        <v>1605</v>
      </c>
      <c r="P420" s="23">
        <v>3.4</v>
      </c>
      <c r="Q420" s="23">
        <v>870</v>
      </c>
      <c r="R420" s="22">
        <f t="shared" ref="R420:R428" si="158">IF(Q420=1600,36,IF(Q420&gt;=1540,35,IF(Q420&gt;=1490,34,IF(Q420&gt;=1440,33,IF(Q420&gt;=1400,32,IF(Q420&gt;=1360,31,IF(Q420&gt;=1330,30,IF(Q420&gt;=1290,29,IF(Q420&gt;=1250,28,IF(Q420&gt;=1210,27,IF(Q420&gt;=1170,26,IF(Q420&gt;=1130,25,IF(Q420&gt;=1090,24,IF(Q420&gt;=1050,23,IF(Q420&gt;=1020,22,IF(Q420&gt;=980,21,IF(Q420&gt;=940,20,IF(Q420&gt;=900,19,IF(Q420&gt;=860,18,IF(Q420&gt;=820,17,IF(Q420&gt;=770,16,IF(Q420&gt;=720,15,IF(Q420&gt;=670,14,IF(Q420&gt;=620,13,IF(Q420&gt;=560,12,IF(Q420&gt;=510,11,""))))))))))))))))))))))))))</f>
        <v>18</v>
      </c>
      <c r="S420" s="21">
        <f t="shared" ref="S420:S428" si="159">(P420*12.5)+(R420*1.3888)</f>
        <v>67.498400000000004</v>
      </c>
      <c r="T420" s="22">
        <f t="shared" si="156"/>
        <v>60.498400000000004</v>
      </c>
      <c r="U420" s="22">
        <f t="shared" si="157"/>
        <v>52.498400000000004</v>
      </c>
      <c r="V420" s="21" t="s">
        <v>830</v>
      </c>
      <c r="W420" s="23" t="s">
        <v>901</v>
      </c>
      <c r="X420" s="2" t="s">
        <v>599</v>
      </c>
      <c r="Y420">
        <f t="shared" si="154"/>
        <v>1</v>
      </c>
    </row>
    <row r="421" spans="1:25" x14ac:dyDescent="0.15">
      <c r="A421" s="21"/>
      <c r="B421" s="22" t="str">
        <f t="shared" si="148"/>
        <v/>
      </c>
      <c r="C421" s="22" t="str">
        <f t="shared" si="155"/>
        <v>SAFETY</v>
      </c>
      <c r="D421" s="21" t="s">
        <v>600</v>
      </c>
      <c r="E421" s="23" t="s">
        <v>258</v>
      </c>
      <c r="F421" s="12">
        <v>0.25815217391304346</v>
      </c>
      <c r="G421" s="12">
        <v>0.27833333333333332</v>
      </c>
      <c r="H421" s="24">
        <v>16186.25</v>
      </c>
      <c r="I421" s="24" t="str">
        <f t="shared" si="153"/>
        <v>Small</v>
      </c>
      <c r="J421" s="25" t="s">
        <v>499</v>
      </c>
      <c r="K421" s="25" t="s">
        <v>586</v>
      </c>
      <c r="L421" s="25" t="s">
        <v>585</v>
      </c>
      <c r="M421" s="21" t="s">
        <v>790</v>
      </c>
      <c r="N421" s="26">
        <v>0.93600000000000005</v>
      </c>
      <c r="O421" s="27">
        <v>1044</v>
      </c>
      <c r="P421" s="23">
        <v>2.9</v>
      </c>
      <c r="Q421" s="23">
        <v>750</v>
      </c>
      <c r="R421" s="22">
        <f t="shared" si="158"/>
        <v>15</v>
      </c>
      <c r="S421" s="21">
        <f t="shared" si="159"/>
        <v>57.082000000000001</v>
      </c>
      <c r="T421" s="22">
        <f>S421-13</f>
        <v>44.082000000000001</v>
      </c>
      <c r="U421" s="22">
        <f>S421-20</f>
        <v>37.082000000000001</v>
      </c>
      <c r="V421" s="21" t="s">
        <v>829</v>
      </c>
      <c r="W421" s="23" t="s">
        <v>901</v>
      </c>
      <c r="X421" s="2" t="s">
        <v>600</v>
      </c>
      <c r="Y421">
        <f t="shared" si="154"/>
        <v>1</v>
      </c>
    </row>
    <row r="422" spans="1:25" x14ac:dyDescent="0.15">
      <c r="A422" s="21"/>
      <c r="B422" s="22" t="str">
        <f t="shared" si="148"/>
        <v>$</v>
      </c>
      <c r="C422" s="22" t="str">
        <f t="shared" si="155"/>
        <v/>
      </c>
      <c r="D422" s="21" t="s">
        <v>601</v>
      </c>
      <c r="E422" s="23" t="s">
        <v>162</v>
      </c>
      <c r="F422" s="12">
        <v>0.25263157894736843</v>
      </c>
      <c r="G422" s="12">
        <v>0.26666666666666666</v>
      </c>
      <c r="H422" s="24">
        <v>10124.75</v>
      </c>
      <c r="I422" s="24" t="str">
        <f t="shared" si="153"/>
        <v>Small</v>
      </c>
      <c r="J422" s="25" t="s">
        <v>500</v>
      </c>
      <c r="K422" s="25" t="s">
        <v>585</v>
      </c>
      <c r="L422" s="25" t="s">
        <v>585</v>
      </c>
      <c r="M422" s="21"/>
      <c r="N422" s="26">
        <v>0.54300000000000004</v>
      </c>
      <c r="O422" s="27">
        <v>665</v>
      </c>
      <c r="P422" s="23">
        <v>2.4500000000000002</v>
      </c>
      <c r="Q422" s="23">
        <v>705</v>
      </c>
      <c r="R422" s="22">
        <f t="shared" si="158"/>
        <v>14</v>
      </c>
      <c r="S422" s="21">
        <f t="shared" si="159"/>
        <v>50.068200000000004</v>
      </c>
      <c r="T422" s="22">
        <f t="shared" si="156"/>
        <v>43.068200000000004</v>
      </c>
      <c r="U422" s="22">
        <f t="shared" si="157"/>
        <v>35.068200000000004</v>
      </c>
      <c r="V422" s="21" t="s">
        <v>830</v>
      </c>
      <c r="W422" s="23" t="s">
        <v>901</v>
      </c>
      <c r="X422" s="2" t="s">
        <v>601</v>
      </c>
      <c r="Y422">
        <f t="shared" si="154"/>
        <v>1</v>
      </c>
    </row>
    <row r="423" spans="1:25" x14ac:dyDescent="0.15">
      <c r="A423" s="21"/>
      <c r="B423" s="22" t="str">
        <f t="shared" si="148"/>
        <v/>
      </c>
      <c r="C423" s="22" t="str">
        <f t="shared" si="155"/>
        <v>REACH</v>
      </c>
      <c r="D423" s="21" t="s">
        <v>785</v>
      </c>
      <c r="E423" s="23" t="s">
        <v>154</v>
      </c>
      <c r="F423" s="12">
        <v>0.25</v>
      </c>
      <c r="G423" s="12">
        <v>0.48433333333333328</v>
      </c>
      <c r="H423" s="24">
        <v>18172.25</v>
      </c>
      <c r="I423" s="24" t="str">
        <f t="shared" si="153"/>
        <v>Small</v>
      </c>
      <c r="J423" s="25" t="s">
        <v>501</v>
      </c>
      <c r="K423" s="25" t="s">
        <v>585</v>
      </c>
      <c r="L423" s="25" t="s">
        <v>585</v>
      </c>
      <c r="M423" s="21"/>
      <c r="N423" s="26">
        <v>0.182</v>
      </c>
      <c r="O423" s="27">
        <v>627</v>
      </c>
      <c r="P423" s="23">
        <v>3.25</v>
      </c>
      <c r="Q423" s="23">
        <v>930</v>
      </c>
      <c r="R423" s="22">
        <f t="shared" si="158"/>
        <v>19</v>
      </c>
      <c r="S423" s="21">
        <f t="shared" si="159"/>
        <v>67.012200000000007</v>
      </c>
      <c r="T423" s="22">
        <f t="shared" si="156"/>
        <v>60.012200000000007</v>
      </c>
      <c r="U423" s="22">
        <f t="shared" si="157"/>
        <v>52.012200000000007</v>
      </c>
      <c r="V423" s="21" t="s">
        <v>830</v>
      </c>
      <c r="W423" s="23" t="s">
        <v>901</v>
      </c>
      <c r="X423" s="2" t="s">
        <v>785</v>
      </c>
      <c r="Y423">
        <f t="shared" si="154"/>
        <v>1</v>
      </c>
    </row>
    <row r="424" spans="1:25" x14ac:dyDescent="0.15">
      <c r="A424" s="21"/>
      <c r="B424" s="22" t="str">
        <f t="shared" si="148"/>
        <v>$</v>
      </c>
      <c r="C424" s="22" t="str">
        <f t="shared" si="155"/>
        <v>MATCH</v>
      </c>
      <c r="D424" s="25" t="s">
        <v>430</v>
      </c>
      <c r="E424" s="23" t="s">
        <v>114</v>
      </c>
      <c r="F424" s="12">
        <v>0.24645892351274787</v>
      </c>
      <c r="G424" s="12">
        <v>0.38133333333333336</v>
      </c>
      <c r="H424" s="24">
        <v>10924.75</v>
      </c>
      <c r="I424" s="24" t="str">
        <f t="shared" si="153"/>
        <v>Large</v>
      </c>
      <c r="J424" s="25" t="s">
        <v>502</v>
      </c>
      <c r="K424" s="25" t="s">
        <v>585</v>
      </c>
      <c r="L424" s="25" t="s">
        <v>585</v>
      </c>
      <c r="M424" s="21"/>
      <c r="N424" s="26">
        <v>0.254</v>
      </c>
      <c r="O424" s="27">
        <v>14827</v>
      </c>
      <c r="P424" s="23">
        <v>3.11</v>
      </c>
      <c r="Q424" s="23">
        <v>870</v>
      </c>
      <c r="R424" s="22">
        <f t="shared" si="158"/>
        <v>18</v>
      </c>
      <c r="S424" s="21">
        <f t="shared" si="159"/>
        <v>63.873400000000004</v>
      </c>
      <c r="T424" s="22">
        <f>S424-13</f>
        <v>50.873400000000004</v>
      </c>
      <c r="U424" s="22">
        <f>S424-20</f>
        <v>43.873400000000004</v>
      </c>
      <c r="V424" s="21" t="s">
        <v>829</v>
      </c>
      <c r="W424" s="23" t="s">
        <v>903</v>
      </c>
      <c r="X424" s="2" t="s">
        <v>430</v>
      </c>
      <c r="Y424">
        <f t="shared" si="154"/>
        <v>1</v>
      </c>
    </row>
    <row r="425" spans="1:25" x14ac:dyDescent="0.15">
      <c r="A425" s="21"/>
      <c r="B425" s="22" t="str">
        <f t="shared" si="148"/>
        <v>$</v>
      </c>
      <c r="C425" s="22" t="str">
        <f t="shared" si="155"/>
        <v>SAFETY</v>
      </c>
      <c r="D425" s="21" t="s">
        <v>431</v>
      </c>
      <c r="E425" s="23" t="s">
        <v>10</v>
      </c>
      <c r="F425" s="12">
        <v>0.24581005586592178</v>
      </c>
      <c r="G425" s="12">
        <v>0.317</v>
      </c>
      <c r="H425" s="24">
        <v>13347.75</v>
      </c>
      <c r="I425" s="24" t="str">
        <f t="shared" si="153"/>
        <v>Small</v>
      </c>
      <c r="J425" s="25" t="s">
        <v>503</v>
      </c>
      <c r="K425" s="25" t="s">
        <v>585</v>
      </c>
      <c r="L425" s="25" t="s">
        <v>585</v>
      </c>
      <c r="M425" s="21"/>
      <c r="N425" s="26">
        <v>0.38800000000000001</v>
      </c>
      <c r="O425" s="27">
        <v>1501</v>
      </c>
      <c r="P425" s="23">
        <v>2.8</v>
      </c>
      <c r="Q425" s="23">
        <v>780</v>
      </c>
      <c r="R425" s="22">
        <f t="shared" si="158"/>
        <v>16</v>
      </c>
      <c r="S425" s="21">
        <f t="shared" si="159"/>
        <v>57.220799999999997</v>
      </c>
      <c r="T425" s="22">
        <f t="shared" si="156"/>
        <v>50.220799999999997</v>
      </c>
      <c r="U425" s="22">
        <f t="shared" si="157"/>
        <v>42.220799999999997</v>
      </c>
      <c r="V425" s="21" t="s">
        <v>830</v>
      </c>
      <c r="W425" s="23" t="s">
        <v>901</v>
      </c>
      <c r="X425" s="2" t="s">
        <v>431</v>
      </c>
      <c r="Y425">
        <f t="shared" si="154"/>
        <v>1</v>
      </c>
    </row>
    <row r="426" spans="1:25" x14ac:dyDescent="0.15">
      <c r="A426" s="21"/>
      <c r="B426" s="22" t="str">
        <f t="shared" si="148"/>
        <v>$</v>
      </c>
      <c r="C426" s="22" t="str">
        <f>IF(AND($D$14&gt;=T426,$D$14&lt;=(S426-5)),"MATCH",IF(AND($D$14&gt;=U426,$D$14&lt;T426),"REACH",IF(AND($D$14&gt;(S426-5),$D$14&lt;(S426+10)),"SAFETY","")))</f>
        <v>REACH</v>
      </c>
      <c r="D426" s="21" t="s">
        <v>432</v>
      </c>
      <c r="E426" s="23" t="s">
        <v>114</v>
      </c>
      <c r="F426" s="12">
        <v>0.2391304347826087</v>
      </c>
      <c r="G426" s="12">
        <v>0.55233333333333334</v>
      </c>
      <c r="H426" s="24">
        <v>10196</v>
      </c>
      <c r="I426" s="24" t="str">
        <f t="shared" si="153"/>
        <v>Small</v>
      </c>
      <c r="J426" s="25" t="s">
        <v>676</v>
      </c>
      <c r="K426" s="25" t="s">
        <v>585</v>
      </c>
      <c r="L426" s="25" t="s">
        <v>585</v>
      </c>
      <c r="M426" s="21"/>
      <c r="N426" s="26">
        <v>8.7999999999999995E-2</v>
      </c>
      <c r="O426" s="27">
        <v>1754</v>
      </c>
      <c r="P426" s="23">
        <v>3.41</v>
      </c>
      <c r="Q426" s="23">
        <v>990</v>
      </c>
      <c r="R426" s="22">
        <f t="shared" si="158"/>
        <v>21</v>
      </c>
      <c r="S426" s="21">
        <f t="shared" si="159"/>
        <v>71.7898</v>
      </c>
      <c r="T426" s="22">
        <f>S426-13</f>
        <v>58.7898</v>
      </c>
      <c r="U426" s="22">
        <f>S426-20</f>
        <v>51.7898</v>
      </c>
      <c r="V426" s="21" t="s">
        <v>829</v>
      </c>
      <c r="W426" s="23" t="s">
        <v>901</v>
      </c>
      <c r="X426" s="2" t="s">
        <v>432</v>
      </c>
      <c r="Y426">
        <f t="shared" si="154"/>
        <v>1</v>
      </c>
    </row>
    <row r="427" spans="1:25" x14ac:dyDescent="0.15">
      <c r="A427" s="21"/>
      <c r="B427" s="22" t="str">
        <f t="shared" ref="B427:B450" si="160">IF(L427=1,"$$$",IF(AND(H427&lt;=13500,H427&gt;9500),"$",IF(AND(H427&lt;=9500,H427&gt;7500),"$$",IF(H427&lt;=7500,"$$$",""))))</f>
        <v/>
      </c>
      <c r="C427" s="22" t="str">
        <f t="shared" ref="C427:C450" si="161">IF(AND($D$14&gt;=T427,$D$14&lt;=(S427-5)),"MATCH",IF(AND($D$14&gt;=U427,$D$14&lt;T427),"REACH",IF(AND($D$14&gt;(S427-5),$D$14&lt;(S427+5)),"SAFETY","")))</f>
        <v>SAFETY</v>
      </c>
      <c r="D427" s="21" t="s">
        <v>433</v>
      </c>
      <c r="E427" s="23" t="s">
        <v>282</v>
      </c>
      <c r="F427" s="12">
        <v>0.23737373737373738</v>
      </c>
      <c r="G427" s="12">
        <v>0.28699999999999998</v>
      </c>
      <c r="H427" s="24">
        <v>22023</v>
      </c>
      <c r="I427" s="24" t="str">
        <f t="shared" si="153"/>
        <v>Small</v>
      </c>
      <c r="J427" s="25" t="s">
        <v>505</v>
      </c>
      <c r="K427" s="25" t="s">
        <v>585</v>
      </c>
      <c r="L427" s="25" t="s">
        <v>585</v>
      </c>
      <c r="M427" s="21"/>
      <c r="N427" s="26">
        <v>0.55300000000000005</v>
      </c>
      <c r="O427" s="27">
        <v>1957</v>
      </c>
      <c r="P427" s="23">
        <v>2.88</v>
      </c>
      <c r="Q427" s="23">
        <v>825</v>
      </c>
      <c r="R427" s="22">
        <f t="shared" si="158"/>
        <v>17</v>
      </c>
      <c r="S427" s="21">
        <f t="shared" si="159"/>
        <v>59.6096</v>
      </c>
      <c r="T427" s="22">
        <f t="shared" ref="T427:T450" si="162">S427-7</f>
        <v>52.6096</v>
      </c>
      <c r="U427" s="22">
        <f t="shared" ref="U427:U450" si="163">S427-15</f>
        <v>44.6096</v>
      </c>
      <c r="V427" s="21" t="s">
        <v>830</v>
      </c>
      <c r="W427" s="23" t="s">
        <v>901</v>
      </c>
      <c r="X427" s="2" t="s">
        <v>433</v>
      </c>
      <c r="Y427">
        <f t="shared" si="154"/>
        <v>1</v>
      </c>
    </row>
    <row r="428" spans="1:25" x14ac:dyDescent="0.15">
      <c r="A428" s="21"/>
      <c r="B428" s="22" t="str">
        <f t="shared" si="160"/>
        <v/>
      </c>
      <c r="C428" s="22" t="str">
        <f t="shared" si="161"/>
        <v>SAFETY</v>
      </c>
      <c r="D428" s="25" t="s">
        <v>602</v>
      </c>
      <c r="E428" s="23" t="s">
        <v>212</v>
      </c>
      <c r="F428" s="12">
        <v>0.23456790123456789</v>
      </c>
      <c r="G428" s="12">
        <v>0.51300000000000001</v>
      </c>
      <c r="H428" s="24">
        <v>18438.5</v>
      </c>
      <c r="I428" s="24" t="str">
        <f t="shared" si="153"/>
        <v>Small</v>
      </c>
      <c r="J428" s="25" t="s">
        <v>506</v>
      </c>
      <c r="K428" s="25" t="s">
        <v>585</v>
      </c>
      <c r="L428" s="25" t="s">
        <v>585</v>
      </c>
      <c r="M428" s="21"/>
      <c r="N428" s="26">
        <v>0.182</v>
      </c>
      <c r="O428" s="27">
        <v>782</v>
      </c>
      <c r="P428" s="23">
        <v>2.9</v>
      </c>
      <c r="Q428" s="23">
        <v>800</v>
      </c>
      <c r="R428" s="22">
        <f t="shared" si="158"/>
        <v>16</v>
      </c>
      <c r="S428" s="21">
        <f t="shared" si="159"/>
        <v>58.470799999999997</v>
      </c>
      <c r="T428" s="22">
        <f t="shared" si="162"/>
        <v>51.470799999999997</v>
      </c>
      <c r="U428" s="22">
        <f t="shared" si="163"/>
        <v>43.470799999999997</v>
      </c>
      <c r="V428" s="21" t="s">
        <v>75</v>
      </c>
      <c r="W428" s="23" t="s">
        <v>901</v>
      </c>
      <c r="X428" s="2" t="s">
        <v>602</v>
      </c>
      <c r="Y428">
        <f t="shared" si="154"/>
        <v>1</v>
      </c>
    </row>
    <row r="429" spans="1:25" x14ac:dyDescent="0.15">
      <c r="A429" s="21"/>
      <c r="B429" s="22" t="str">
        <f t="shared" si="160"/>
        <v>$</v>
      </c>
      <c r="C429" s="22" t="str">
        <f t="shared" si="161"/>
        <v>SAFETY</v>
      </c>
      <c r="D429" s="30" t="s">
        <v>610</v>
      </c>
      <c r="E429" s="23" t="s">
        <v>218</v>
      </c>
      <c r="F429" s="12">
        <v>0.23137876386687797</v>
      </c>
      <c r="G429" s="12">
        <v>0.45666666666666672</v>
      </c>
      <c r="H429" s="24">
        <v>10900.5</v>
      </c>
      <c r="I429" s="24" t="str">
        <f t="shared" si="153"/>
        <v>Large</v>
      </c>
      <c r="J429" s="25" t="s">
        <v>507</v>
      </c>
      <c r="K429" s="25" t="s">
        <v>585</v>
      </c>
      <c r="L429" s="25" t="s">
        <v>585</v>
      </c>
      <c r="M429" s="21"/>
      <c r="N429" s="26">
        <v>0.21199999999999999</v>
      </c>
      <c r="O429" s="27">
        <v>15626</v>
      </c>
      <c r="P429" s="23">
        <v>3.09</v>
      </c>
      <c r="Q429" s="23"/>
      <c r="R429" s="22"/>
      <c r="S429" s="21">
        <v>60</v>
      </c>
      <c r="T429" s="22">
        <f>S429-13</f>
        <v>47</v>
      </c>
      <c r="U429" s="22">
        <f>S429-20</f>
        <v>40</v>
      </c>
      <c r="V429" s="21" t="s">
        <v>829</v>
      </c>
      <c r="W429" s="23" t="s">
        <v>903</v>
      </c>
      <c r="X429" s="2" t="s">
        <v>610</v>
      </c>
      <c r="Y429">
        <f t="shared" si="154"/>
        <v>1</v>
      </c>
    </row>
    <row r="430" spans="1:25" x14ac:dyDescent="0.15">
      <c r="A430" s="21"/>
      <c r="B430" s="22" t="str">
        <f t="shared" si="160"/>
        <v/>
      </c>
      <c r="C430" s="22" t="str">
        <f t="shared" si="161"/>
        <v>SAFETY</v>
      </c>
      <c r="D430" s="21" t="s">
        <v>611</v>
      </c>
      <c r="E430" s="23" t="s">
        <v>71</v>
      </c>
      <c r="F430" s="12">
        <v>0.23076923076923078</v>
      </c>
      <c r="G430" s="12">
        <v>0.45033333333333331</v>
      </c>
      <c r="H430" s="24">
        <v>19268.75</v>
      </c>
      <c r="I430" s="24" t="str">
        <f t="shared" si="153"/>
        <v>Small</v>
      </c>
      <c r="J430" s="25" t="s">
        <v>836</v>
      </c>
      <c r="K430" s="25" t="s">
        <v>585</v>
      </c>
      <c r="L430" s="25" t="s">
        <v>585</v>
      </c>
      <c r="M430" s="21"/>
      <c r="N430" s="26">
        <v>0.14299999999999999</v>
      </c>
      <c r="O430" s="27">
        <v>1192</v>
      </c>
      <c r="P430" s="23">
        <v>2.58</v>
      </c>
      <c r="Q430" s="23"/>
      <c r="R430" s="22"/>
      <c r="S430" s="21">
        <v>60</v>
      </c>
      <c r="T430" s="22">
        <f t="shared" si="162"/>
        <v>53</v>
      </c>
      <c r="U430" s="22">
        <f t="shared" si="163"/>
        <v>45</v>
      </c>
      <c r="V430" s="21" t="s">
        <v>830</v>
      </c>
      <c r="W430" s="23" t="s">
        <v>901</v>
      </c>
      <c r="X430" s="2" t="s">
        <v>611</v>
      </c>
      <c r="Y430">
        <f t="shared" si="154"/>
        <v>1</v>
      </c>
    </row>
    <row r="431" spans="1:25" x14ac:dyDescent="0.15">
      <c r="A431" s="21"/>
      <c r="B431" s="22" t="str">
        <f t="shared" si="160"/>
        <v>$</v>
      </c>
      <c r="C431" s="22" t="str">
        <f t="shared" si="161"/>
        <v>MATCH</v>
      </c>
      <c r="D431" s="21" t="s">
        <v>612</v>
      </c>
      <c r="E431" s="23" t="s">
        <v>253</v>
      </c>
      <c r="F431" s="12">
        <v>0.22641509433962265</v>
      </c>
      <c r="G431" s="12">
        <v>0.44733333333333336</v>
      </c>
      <c r="H431" s="24">
        <v>12963</v>
      </c>
      <c r="I431" s="24" t="str">
        <f t="shared" si="153"/>
        <v>Small</v>
      </c>
      <c r="J431" s="25" t="s">
        <v>777</v>
      </c>
      <c r="K431" s="25" t="s">
        <v>585</v>
      </c>
      <c r="L431" s="25" t="s">
        <v>585</v>
      </c>
      <c r="M431" s="21"/>
      <c r="N431" s="26">
        <v>0.109</v>
      </c>
      <c r="O431" s="27">
        <v>1932</v>
      </c>
      <c r="P431" s="23">
        <v>3.14</v>
      </c>
      <c r="Q431" s="23">
        <v>890</v>
      </c>
      <c r="R431" s="22">
        <f>IF(Q431=1600,36,IF(Q431&gt;=1540,35,IF(Q431&gt;=1490,34,IF(Q431&gt;=1440,33,IF(Q431&gt;=1400,32,IF(Q431&gt;=1360,31,IF(Q431&gt;=1330,30,IF(Q431&gt;=1290,29,IF(Q431&gt;=1250,28,IF(Q431&gt;=1210,27,IF(Q431&gt;=1170,26,IF(Q431&gt;=1130,25,IF(Q431&gt;=1090,24,IF(Q431&gt;=1050,23,IF(Q431&gt;=1020,22,IF(Q431&gt;=980,21,IF(Q431&gt;=940,20,IF(Q431&gt;=900,19,IF(Q431&gt;=860,18,IF(Q431&gt;=820,17,IF(Q431&gt;=770,16,IF(Q431&gt;=720,15,IF(Q431&gt;=670,14,IF(Q431&gt;=620,13,IF(Q431&gt;=560,12,IF(Q431&gt;=510,11,""))))))))))))))))))))))))))</f>
        <v>18</v>
      </c>
      <c r="S431" s="21">
        <f>(P431*12.5)+(R431*1.3888)</f>
        <v>64.248400000000004</v>
      </c>
      <c r="T431" s="22">
        <f>S431-13</f>
        <v>51.248400000000004</v>
      </c>
      <c r="U431" s="22">
        <f>S431-20</f>
        <v>44.248400000000004</v>
      </c>
      <c r="V431" s="21" t="s">
        <v>829</v>
      </c>
      <c r="W431" s="23" t="s">
        <v>901</v>
      </c>
      <c r="X431" s="2" t="s">
        <v>612</v>
      </c>
      <c r="Y431">
        <f t="shared" si="154"/>
        <v>1</v>
      </c>
    </row>
    <row r="432" spans="1:25" x14ac:dyDescent="0.15">
      <c r="A432" s="21"/>
      <c r="B432" s="22" t="str">
        <f t="shared" si="160"/>
        <v/>
      </c>
      <c r="C432" s="22" t="str">
        <f t="shared" si="161"/>
        <v>SAFETY</v>
      </c>
      <c r="D432" s="21" t="s">
        <v>613</v>
      </c>
      <c r="E432" s="23" t="s">
        <v>28</v>
      </c>
      <c r="F432" s="12">
        <v>0.22352941176470589</v>
      </c>
      <c r="G432" s="12">
        <v>0.49199999999999999</v>
      </c>
      <c r="H432" s="24">
        <v>14881.75</v>
      </c>
      <c r="I432" s="24" t="str">
        <f t="shared" si="153"/>
        <v>Small</v>
      </c>
      <c r="J432" s="25" t="s">
        <v>911</v>
      </c>
      <c r="K432" s="25" t="s">
        <v>585</v>
      </c>
      <c r="L432" s="25" t="s">
        <v>585</v>
      </c>
      <c r="M432" s="21"/>
      <c r="N432" s="26">
        <v>0.21099999999999999</v>
      </c>
      <c r="O432" s="27">
        <v>1705</v>
      </c>
      <c r="P432" s="23" t="s">
        <v>644</v>
      </c>
      <c r="Q432" s="23">
        <v>790</v>
      </c>
      <c r="R432" s="22">
        <f>IF(Q432=1600,36,IF(Q432&gt;=1540,35,IF(Q432&gt;=1490,34,IF(Q432&gt;=1440,33,IF(Q432&gt;=1400,32,IF(Q432&gt;=1360,31,IF(Q432&gt;=1330,30,IF(Q432&gt;=1290,29,IF(Q432&gt;=1250,28,IF(Q432&gt;=1210,27,IF(Q432&gt;=1170,26,IF(Q432&gt;=1130,25,IF(Q432&gt;=1090,24,IF(Q432&gt;=1050,23,IF(Q432&gt;=1020,22,IF(Q432&gt;=980,21,IF(Q432&gt;=940,20,IF(Q432&gt;=900,19,IF(Q432&gt;=860,18,IF(Q432&gt;=820,17,IF(Q432&gt;=770,16,IF(Q432&gt;=720,15,IF(Q432&gt;=670,14,IF(Q432&gt;=620,13,IF(Q432&gt;=560,12,IF(Q432&gt;=510,11,""))))))))))))))))))))))))))</f>
        <v>16</v>
      </c>
      <c r="S432" s="21">
        <v>60</v>
      </c>
      <c r="T432" s="22">
        <f>S432-10</f>
        <v>50</v>
      </c>
      <c r="U432" s="22">
        <f>S432-20</f>
        <v>40</v>
      </c>
      <c r="V432" s="21" t="s">
        <v>904</v>
      </c>
      <c r="W432" s="23" t="s">
        <v>901</v>
      </c>
      <c r="X432" s="2" t="s">
        <v>613</v>
      </c>
      <c r="Y432">
        <f t="shared" si="154"/>
        <v>1</v>
      </c>
    </row>
    <row r="433" spans="1:25" x14ac:dyDescent="0.15">
      <c r="A433" s="21"/>
      <c r="B433" s="22" t="str">
        <f t="shared" si="160"/>
        <v/>
      </c>
      <c r="C433" s="22" t="str">
        <f t="shared" si="161"/>
        <v>MATCH</v>
      </c>
      <c r="D433" s="21" t="s">
        <v>623</v>
      </c>
      <c r="E433" s="23" t="s">
        <v>10</v>
      </c>
      <c r="F433" s="12">
        <v>0.21875</v>
      </c>
      <c r="G433" s="12">
        <v>0.23933333333333331</v>
      </c>
      <c r="H433" s="24">
        <v>22582.75</v>
      </c>
      <c r="I433" s="24" t="str">
        <f t="shared" si="153"/>
        <v>Small</v>
      </c>
      <c r="J433" s="25" t="s">
        <v>912</v>
      </c>
      <c r="K433" s="25" t="s">
        <v>585</v>
      </c>
      <c r="L433" s="25" t="s">
        <v>585</v>
      </c>
      <c r="M433" s="21"/>
      <c r="N433" s="26">
        <v>0.104</v>
      </c>
      <c r="O433" s="27">
        <v>511</v>
      </c>
      <c r="P433" s="23">
        <v>3.19</v>
      </c>
      <c r="Q433" s="23">
        <v>850</v>
      </c>
      <c r="R433" s="22">
        <f>IF(Q433=1600,36,IF(Q433&gt;=1540,35,IF(Q433&gt;=1490,34,IF(Q433&gt;=1440,33,IF(Q433&gt;=1400,32,IF(Q433&gt;=1360,31,IF(Q433&gt;=1330,30,IF(Q433&gt;=1290,29,IF(Q433&gt;=1250,28,IF(Q433&gt;=1210,27,IF(Q433&gt;=1170,26,IF(Q433&gt;=1130,25,IF(Q433&gt;=1090,24,IF(Q433&gt;=1050,23,IF(Q433&gt;=1020,22,IF(Q433&gt;=980,21,IF(Q433&gt;=940,20,IF(Q433&gt;=900,19,IF(Q433&gt;=860,18,IF(Q433&gt;=820,17,IF(Q433&gt;=770,16,IF(Q433&gt;=720,15,IF(Q433&gt;=670,14,IF(Q433&gt;=620,13,IF(Q433&gt;=560,12,IF(Q433&gt;=510,11,""))))))))))))))))))))))))))</f>
        <v>17</v>
      </c>
      <c r="S433" s="21">
        <f>(P433*12.5)+(R433*1.3888)</f>
        <v>63.4846</v>
      </c>
      <c r="T433" s="22">
        <f t="shared" si="162"/>
        <v>56.4846</v>
      </c>
      <c r="U433" s="22">
        <f t="shared" si="163"/>
        <v>48.4846</v>
      </c>
      <c r="V433" s="21" t="s">
        <v>830</v>
      </c>
      <c r="W433" s="23" t="s">
        <v>901</v>
      </c>
      <c r="X433" s="2" t="s">
        <v>623</v>
      </c>
      <c r="Y433">
        <f t="shared" si="154"/>
        <v>1</v>
      </c>
    </row>
    <row r="434" spans="1:25" x14ac:dyDescent="0.15">
      <c r="A434" s="21"/>
      <c r="B434" s="22" t="str">
        <f t="shared" si="160"/>
        <v>$</v>
      </c>
      <c r="C434" s="22" t="str">
        <f t="shared" si="161"/>
        <v>SAFETY</v>
      </c>
      <c r="D434" s="21" t="s">
        <v>624</v>
      </c>
      <c r="E434" s="23" t="s">
        <v>89</v>
      </c>
      <c r="F434" s="12">
        <v>0.21649484536082475</v>
      </c>
      <c r="G434" s="12">
        <v>0.16299999999999998</v>
      </c>
      <c r="H434" s="24">
        <v>12071.5</v>
      </c>
      <c r="I434" s="24" t="str">
        <f t="shared" si="153"/>
        <v>Small</v>
      </c>
      <c r="J434" s="25" t="s">
        <v>913</v>
      </c>
      <c r="K434" s="25" t="s">
        <v>586</v>
      </c>
      <c r="L434" s="25" t="s">
        <v>585</v>
      </c>
      <c r="M434" s="21" t="s">
        <v>790</v>
      </c>
      <c r="N434" s="26">
        <v>0.94799999999999995</v>
      </c>
      <c r="O434" s="27">
        <v>1257</v>
      </c>
      <c r="P434" s="23" t="s">
        <v>644</v>
      </c>
      <c r="Q434" s="23"/>
      <c r="R434" s="22"/>
      <c r="S434" s="21">
        <v>60</v>
      </c>
      <c r="T434" s="22">
        <f t="shared" si="162"/>
        <v>53</v>
      </c>
      <c r="U434" s="22">
        <f t="shared" si="163"/>
        <v>45</v>
      </c>
      <c r="V434" s="21" t="s">
        <v>830</v>
      </c>
      <c r="W434" s="23" t="s">
        <v>901</v>
      </c>
      <c r="X434" s="2" t="s">
        <v>624</v>
      </c>
      <c r="Y434">
        <f t="shared" si="154"/>
        <v>1</v>
      </c>
    </row>
    <row r="435" spans="1:25" x14ac:dyDescent="0.15">
      <c r="A435" s="21"/>
      <c r="B435" s="22" t="str">
        <f t="shared" si="160"/>
        <v/>
      </c>
      <c r="C435" s="22" t="str">
        <f t="shared" si="161"/>
        <v>SAFETY</v>
      </c>
      <c r="D435" s="21" t="s">
        <v>625</v>
      </c>
      <c r="E435" s="23" t="s">
        <v>171</v>
      </c>
      <c r="F435" s="12">
        <v>0.21323529411764705</v>
      </c>
      <c r="G435" s="12">
        <v>0.25866666666666666</v>
      </c>
      <c r="H435" s="24">
        <v>18209</v>
      </c>
      <c r="I435" s="24" t="str">
        <f t="shared" si="153"/>
        <v>Small</v>
      </c>
      <c r="J435" s="25" t="s">
        <v>914</v>
      </c>
      <c r="K435" s="25" t="s">
        <v>586</v>
      </c>
      <c r="L435" s="25" t="s">
        <v>585</v>
      </c>
      <c r="M435" s="21"/>
      <c r="N435" s="26">
        <v>0.91600000000000004</v>
      </c>
      <c r="O435" s="27">
        <v>1001</v>
      </c>
      <c r="P435" s="23" t="s">
        <v>644</v>
      </c>
      <c r="Q435" s="23"/>
      <c r="R435" s="22"/>
      <c r="S435" s="21">
        <v>60</v>
      </c>
      <c r="T435" s="22">
        <f t="shared" si="162"/>
        <v>53</v>
      </c>
      <c r="U435" s="22">
        <f t="shared" si="163"/>
        <v>45</v>
      </c>
      <c r="V435" s="21" t="s">
        <v>830</v>
      </c>
      <c r="W435" s="23" t="s">
        <v>901</v>
      </c>
      <c r="X435" s="2" t="s">
        <v>625</v>
      </c>
      <c r="Y435">
        <f t="shared" si="154"/>
        <v>1</v>
      </c>
    </row>
    <row r="436" spans="1:25" x14ac:dyDescent="0.15">
      <c r="A436" s="21"/>
      <c r="B436" s="22" t="str">
        <f t="shared" si="160"/>
        <v/>
      </c>
      <c r="C436" s="22" t="str">
        <f t="shared" si="161"/>
        <v/>
      </c>
      <c r="D436" s="21" t="s">
        <v>626</v>
      </c>
      <c r="E436" s="23" t="s">
        <v>165</v>
      </c>
      <c r="F436" s="12">
        <v>0.21221864951768488</v>
      </c>
      <c r="G436" s="12">
        <v>0.28533333333333333</v>
      </c>
      <c r="H436" s="24">
        <v>15663.5</v>
      </c>
      <c r="I436" s="24" t="str">
        <f t="shared" si="153"/>
        <v>Small</v>
      </c>
      <c r="J436" s="25" t="s">
        <v>915</v>
      </c>
      <c r="K436" s="25" t="s">
        <v>585</v>
      </c>
      <c r="L436" s="25" t="s">
        <v>585</v>
      </c>
      <c r="M436" s="21" t="s">
        <v>790</v>
      </c>
      <c r="N436" s="26">
        <v>0.94099999999999995</v>
      </c>
      <c r="O436" s="27">
        <v>1135</v>
      </c>
      <c r="P436" s="23">
        <v>2.3199999999999998</v>
      </c>
      <c r="Q436" s="23">
        <v>643</v>
      </c>
      <c r="R436" s="22">
        <f t="shared" ref="R436:R442" si="164">IF(Q436=1600,36,IF(Q436&gt;=1540,35,IF(Q436&gt;=1490,34,IF(Q436&gt;=1440,33,IF(Q436&gt;=1400,32,IF(Q436&gt;=1360,31,IF(Q436&gt;=1330,30,IF(Q436&gt;=1290,29,IF(Q436&gt;=1250,28,IF(Q436&gt;=1210,27,IF(Q436&gt;=1170,26,IF(Q436&gt;=1130,25,IF(Q436&gt;=1090,24,IF(Q436&gt;=1050,23,IF(Q436&gt;=1020,22,IF(Q436&gt;=980,21,IF(Q436&gt;=940,20,IF(Q436&gt;=900,19,IF(Q436&gt;=860,18,IF(Q436&gt;=820,17,IF(Q436&gt;=770,16,IF(Q436&gt;=720,15,IF(Q436&gt;=670,14,IF(Q436&gt;=620,13,IF(Q436&gt;=560,12,IF(Q436&gt;=510,11,""))))))))))))))))))))))))))</f>
        <v>13</v>
      </c>
      <c r="S436" s="21">
        <f t="shared" ref="S436:S442" si="165">(P436*12.5)+(R436*1.3888)</f>
        <v>47.054400000000001</v>
      </c>
      <c r="T436" s="22">
        <f t="shared" si="162"/>
        <v>40.054400000000001</v>
      </c>
      <c r="U436" s="22">
        <f t="shared" si="163"/>
        <v>32.054400000000001</v>
      </c>
      <c r="V436" s="21" t="s">
        <v>830</v>
      </c>
      <c r="W436" s="23" t="s">
        <v>901</v>
      </c>
      <c r="X436" s="2" t="s">
        <v>626</v>
      </c>
      <c r="Y436">
        <f t="shared" si="154"/>
        <v>1</v>
      </c>
    </row>
    <row r="437" spans="1:25" x14ac:dyDescent="0.15">
      <c r="A437" s="21"/>
      <c r="B437" s="22" t="str">
        <f t="shared" si="160"/>
        <v/>
      </c>
      <c r="C437" s="22" t="str">
        <f t="shared" si="161"/>
        <v>SAFETY</v>
      </c>
      <c r="D437" s="21" t="s">
        <v>627</v>
      </c>
      <c r="E437" s="23" t="s">
        <v>358</v>
      </c>
      <c r="F437" s="12">
        <v>0.21052631578947367</v>
      </c>
      <c r="G437" s="12">
        <v>0.42499999999999999</v>
      </c>
      <c r="H437" s="24">
        <v>16305</v>
      </c>
      <c r="I437" s="24" t="str">
        <f t="shared" si="153"/>
        <v>Small</v>
      </c>
      <c r="J437" s="25" t="s">
        <v>916</v>
      </c>
      <c r="K437" s="25" t="s">
        <v>585</v>
      </c>
      <c r="L437" s="25" t="s">
        <v>585</v>
      </c>
      <c r="M437" s="21"/>
      <c r="N437" s="26">
        <v>5.6000000000000001E-2</v>
      </c>
      <c r="O437" s="27">
        <v>765</v>
      </c>
      <c r="P437" s="23">
        <v>2.7</v>
      </c>
      <c r="Q437" s="23">
        <v>740</v>
      </c>
      <c r="R437" s="22">
        <f t="shared" si="164"/>
        <v>15</v>
      </c>
      <c r="S437" s="21">
        <f t="shared" si="165"/>
        <v>54.582000000000001</v>
      </c>
      <c r="T437" s="22">
        <f t="shared" si="162"/>
        <v>47.582000000000001</v>
      </c>
      <c r="U437" s="22">
        <f t="shared" si="163"/>
        <v>39.582000000000001</v>
      </c>
      <c r="V437" s="21" t="s">
        <v>830</v>
      </c>
      <c r="W437" s="23" t="s">
        <v>901</v>
      </c>
      <c r="X437" s="2" t="s">
        <v>627</v>
      </c>
      <c r="Y437">
        <f t="shared" si="154"/>
        <v>1</v>
      </c>
    </row>
    <row r="438" spans="1:25" x14ac:dyDescent="0.15">
      <c r="A438" s="21"/>
      <c r="B438" s="22" t="str">
        <f t="shared" si="160"/>
        <v/>
      </c>
      <c r="C438" s="22" t="str">
        <f t="shared" si="161"/>
        <v>SAFETY</v>
      </c>
      <c r="D438" s="21" t="s">
        <v>628</v>
      </c>
      <c r="E438" s="23" t="s">
        <v>64</v>
      </c>
      <c r="F438" s="12">
        <v>0.20901639344262296</v>
      </c>
      <c r="G438" s="12">
        <v>0.25266666666666665</v>
      </c>
      <c r="H438" s="24">
        <v>14190</v>
      </c>
      <c r="I438" s="24" t="str">
        <f t="shared" si="153"/>
        <v>Small</v>
      </c>
      <c r="J438" s="25" t="s">
        <v>917</v>
      </c>
      <c r="K438" s="25" t="s">
        <v>585</v>
      </c>
      <c r="L438" s="25" t="s">
        <v>585</v>
      </c>
      <c r="M438" s="21" t="s">
        <v>790</v>
      </c>
      <c r="N438" s="26">
        <v>0.95199999999999996</v>
      </c>
      <c r="O438" s="27">
        <v>840</v>
      </c>
      <c r="P438" s="23">
        <v>2.8</v>
      </c>
      <c r="Q438" s="23">
        <v>675</v>
      </c>
      <c r="R438" s="22">
        <f t="shared" si="164"/>
        <v>14</v>
      </c>
      <c r="S438" s="21">
        <f t="shared" si="165"/>
        <v>54.443200000000004</v>
      </c>
      <c r="T438" s="22">
        <f>S438-13</f>
        <v>41.443200000000004</v>
      </c>
      <c r="U438" s="22">
        <f>S438-20</f>
        <v>34.443200000000004</v>
      </c>
      <c r="V438" s="21" t="s">
        <v>829</v>
      </c>
      <c r="W438" s="23" t="s">
        <v>901</v>
      </c>
      <c r="X438" s="2" t="s">
        <v>628</v>
      </c>
      <c r="Y438">
        <f t="shared" si="154"/>
        <v>1</v>
      </c>
    </row>
    <row r="439" spans="1:25" x14ac:dyDescent="0.15">
      <c r="A439" s="21"/>
      <c r="B439" s="22" t="str">
        <f t="shared" si="160"/>
        <v/>
      </c>
      <c r="C439" s="22" t="str">
        <f t="shared" si="161"/>
        <v>MATCH</v>
      </c>
      <c r="D439" s="21" t="s">
        <v>629</v>
      </c>
      <c r="E439" s="23" t="s">
        <v>154</v>
      </c>
      <c r="F439" s="12">
        <v>0.20895522388059701</v>
      </c>
      <c r="G439" s="12">
        <v>0.29166666666666669</v>
      </c>
      <c r="H439" s="24">
        <v>16715.5</v>
      </c>
      <c r="I439" s="24" t="str">
        <f t="shared" si="153"/>
        <v>Small</v>
      </c>
      <c r="J439" s="25" t="s">
        <v>918</v>
      </c>
      <c r="K439" s="25" t="s">
        <v>586</v>
      </c>
      <c r="L439" s="25" t="s">
        <v>585</v>
      </c>
      <c r="M439" s="21"/>
      <c r="N439" s="26">
        <v>0.17</v>
      </c>
      <c r="O439" s="27">
        <v>1711</v>
      </c>
      <c r="P439" s="23">
        <v>3.23</v>
      </c>
      <c r="Q439" s="23">
        <v>930</v>
      </c>
      <c r="R439" s="22">
        <f t="shared" si="164"/>
        <v>19</v>
      </c>
      <c r="S439" s="21">
        <f t="shared" si="165"/>
        <v>66.762200000000007</v>
      </c>
      <c r="T439" s="22">
        <f>S439-13</f>
        <v>53.762200000000007</v>
      </c>
      <c r="U439" s="22">
        <f>S439-20</f>
        <v>46.762200000000007</v>
      </c>
      <c r="V439" s="21" t="s">
        <v>829</v>
      </c>
      <c r="W439" s="23" t="s">
        <v>901</v>
      </c>
      <c r="X439" s="2" t="s">
        <v>629</v>
      </c>
      <c r="Y439">
        <f t="shared" si="154"/>
        <v>1</v>
      </c>
    </row>
    <row r="440" spans="1:25" x14ac:dyDescent="0.15">
      <c r="A440" s="21"/>
      <c r="B440" s="22" t="str">
        <f t="shared" si="160"/>
        <v/>
      </c>
      <c r="C440" s="22" t="str">
        <f t="shared" si="161"/>
        <v>REACH</v>
      </c>
      <c r="D440" s="21" t="s">
        <v>630</v>
      </c>
      <c r="E440" s="23" t="s">
        <v>73</v>
      </c>
      <c r="F440" s="12">
        <v>0.20454545454545456</v>
      </c>
      <c r="G440" s="12">
        <v>0.441</v>
      </c>
      <c r="H440" s="24">
        <v>18647.25</v>
      </c>
      <c r="I440" s="24" t="str">
        <f t="shared" si="153"/>
        <v>Small</v>
      </c>
      <c r="J440" s="25" t="s">
        <v>919</v>
      </c>
      <c r="K440" s="25" t="s">
        <v>586</v>
      </c>
      <c r="L440" s="25" t="s">
        <v>585</v>
      </c>
      <c r="M440" s="21"/>
      <c r="N440" s="26">
        <v>5.3999999999999999E-2</v>
      </c>
      <c r="O440" s="27">
        <v>625</v>
      </c>
      <c r="P440" s="23">
        <v>3</v>
      </c>
      <c r="Q440" s="23">
        <v>961</v>
      </c>
      <c r="R440" s="22">
        <f t="shared" si="164"/>
        <v>20</v>
      </c>
      <c r="S440" s="21">
        <f t="shared" si="165"/>
        <v>65.275999999999996</v>
      </c>
      <c r="T440" s="22">
        <f t="shared" si="162"/>
        <v>58.275999999999996</v>
      </c>
      <c r="U440" s="22">
        <f t="shared" si="163"/>
        <v>50.275999999999996</v>
      </c>
      <c r="V440" s="21" t="s">
        <v>830</v>
      </c>
      <c r="W440" s="23" t="s">
        <v>901</v>
      </c>
      <c r="X440" s="2" t="s">
        <v>630</v>
      </c>
      <c r="Y440">
        <f t="shared" si="154"/>
        <v>1</v>
      </c>
    </row>
    <row r="441" spans="1:25" x14ac:dyDescent="0.15">
      <c r="A441" s="21"/>
      <c r="B441" s="22" t="str">
        <f t="shared" si="160"/>
        <v>$</v>
      </c>
      <c r="C441" s="22" t="str">
        <f t="shared" si="161"/>
        <v/>
      </c>
      <c r="D441" s="21" t="s">
        <v>890</v>
      </c>
      <c r="E441" s="23" t="s">
        <v>140</v>
      </c>
      <c r="F441" s="12">
        <v>0.20231213872832371</v>
      </c>
      <c r="G441" s="12">
        <v>0.18400000000000002</v>
      </c>
      <c r="H441" s="24">
        <v>13395.75</v>
      </c>
      <c r="I441" s="24" t="str">
        <f t="shared" si="153"/>
        <v>Small</v>
      </c>
      <c r="J441" s="25" t="s">
        <v>920</v>
      </c>
      <c r="K441" s="25" t="s">
        <v>585</v>
      </c>
      <c r="L441" s="25" t="s">
        <v>585</v>
      </c>
      <c r="M441" s="21" t="s">
        <v>790</v>
      </c>
      <c r="N441" s="26">
        <v>0.95599999999999996</v>
      </c>
      <c r="O441" s="27">
        <v>743</v>
      </c>
      <c r="P441" s="23">
        <v>2.64</v>
      </c>
      <c r="Q441" s="23">
        <v>660</v>
      </c>
      <c r="R441" s="22">
        <f t="shared" si="164"/>
        <v>13</v>
      </c>
      <c r="S441" s="21">
        <f t="shared" si="165"/>
        <v>51.054400000000001</v>
      </c>
      <c r="T441" s="22">
        <f t="shared" si="162"/>
        <v>44.054400000000001</v>
      </c>
      <c r="U441" s="22">
        <f t="shared" si="163"/>
        <v>36.054400000000001</v>
      </c>
      <c r="V441" s="21" t="s">
        <v>830</v>
      </c>
      <c r="W441" s="23" t="s">
        <v>901</v>
      </c>
      <c r="X441" s="2" t="s">
        <v>890</v>
      </c>
      <c r="Y441">
        <f t="shared" si="154"/>
        <v>1</v>
      </c>
    </row>
    <row r="442" spans="1:25" x14ac:dyDescent="0.15">
      <c r="A442" s="21"/>
      <c r="B442" s="22" t="str">
        <f t="shared" si="160"/>
        <v/>
      </c>
      <c r="C442" s="22" t="str">
        <f t="shared" si="161"/>
        <v>SAFETY</v>
      </c>
      <c r="D442" s="30" t="s">
        <v>452</v>
      </c>
      <c r="E442" s="23" t="s">
        <v>71</v>
      </c>
      <c r="F442" s="12">
        <v>0.18</v>
      </c>
      <c r="G442" s="12">
        <v>0.28433333333333333</v>
      </c>
      <c r="H442" s="24">
        <v>21338.75</v>
      </c>
      <c r="I442" s="24" t="str">
        <f t="shared" si="153"/>
        <v>Small</v>
      </c>
      <c r="J442" s="25" t="s">
        <v>921</v>
      </c>
      <c r="K442" s="25" t="s">
        <v>585</v>
      </c>
      <c r="L442" s="25" t="s">
        <v>585</v>
      </c>
      <c r="M442" s="21"/>
      <c r="N442" s="26">
        <v>0.16700000000000001</v>
      </c>
      <c r="O442" s="27">
        <v>1528</v>
      </c>
      <c r="P442" s="23">
        <v>2.82</v>
      </c>
      <c r="Q442" s="23">
        <v>835</v>
      </c>
      <c r="R442" s="22">
        <f t="shared" si="164"/>
        <v>17</v>
      </c>
      <c r="S442" s="21">
        <f t="shared" si="165"/>
        <v>58.8596</v>
      </c>
      <c r="T442" s="22">
        <f t="shared" si="162"/>
        <v>51.8596</v>
      </c>
      <c r="U442" s="22">
        <f t="shared" si="163"/>
        <v>43.8596</v>
      </c>
      <c r="V442" s="21" t="s">
        <v>830</v>
      </c>
      <c r="W442" s="23" t="s">
        <v>901</v>
      </c>
      <c r="X442" s="2" t="s">
        <v>452</v>
      </c>
      <c r="Y442">
        <f t="shared" si="154"/>
        <v>1</v>
      </c>
    </row>
    <row r="443" spans="1:25" x14ac:dyDescent="0.15">
      <c r="A443" s="21"/>
      <c r="B443" s="22" t="str">
        <f t="shared" si="160"/>
        <v/>
      </c>
      <c r="C443" s="22" t="str">
        <f t="shared" si="161"/>
        <v>SAFETY</v>
      </c>
      <c r="D443" s="21" t="s">
        <v>453</v>
      </c>
      <c r="E443" s="23" t="s">
        <v>140</v>
      </c>
      <c r="F443" s="12">
        <v>0.16666666666666666</v>
      </c>
      <c r="G443" s="12">
        <v>0.1535</v>
      </c>
      <c r="H443" s="24">
        <v>17303.75</v>
      </c>
      <c r="I443" s="24" t="str">
        <f t="shared" si="153"/>
        <v>Small</v>
      </c>
      <c r="J443" s="25" t="s">
        <v>736</v>
      </c>
      <c r="K443" s="25" t="s">
        <v>586</v>
      </c>
      <c r="L443" s="25" t="s">
        <v>585</v>
      </c>
      <c r="M443" s="21"/>
      <c r="N443" s="26">
        <v>0.50700000000000001</v>
      </c>
      <c r="O443" s="27">
        <v>1763</v>
      </c>
      <c r="P443" s="23" t="s">
        <v>644</v>
      </c>
      <c r="Q443" s="23"/>
      <c r="R443" s="22"/>
      <c r="S443" s="21">
        <v>60</v>
      </c>
      <c r="T443" s="22">
        <f t="shared" si="162"/>
        <v>53</v>
      </c>
      <c r="U443" s="22">
        <f t="shared" si="163"/>
        <v>45</v>
      </c>
      <c r="V443" s="21" t="s">
        <v>830</v>
      </c>
      <c r="W443" s="23" t="s">
        <v>901</v>
      </c>
      <c r="X443" s="2" t="s">
        <v>453</v>
      </c>
      <c r="Y443">
        <f t="shared" si="154"/>
        <v>1</v>
      </c>
    </row>
    <row r="444" spans="1:25" x14ac:dyDescent="0.15">
      <c r="A444" s="21"/>
      <c r="B444" s="22" t="str">
        <f t="shared" si="160"/>
        <v>$</v>
      </c>
      <c r="C444" s="22" t="str">
        <f t="shared" si="161"/>
        <v>MATCH</v>
      </c>
      <c r="D444" s="30" t="s">
        <v>454</v>
      </c>
      <c r="E444" s="23" t="s">
        <v>114</v>
      </c>
      <c r="F444" s="12">
        <v>0.14975845410628019</v>
      </c>
      <c r="G444" s="12">
        <v>0.39866666666666667</v>
      </c>
      <c r="H444" s="24">
        <v>9621.75</v>
      </c>
      <c r="I444" s="24" t="str">
        <f t="shared" si="153"/>
        <v>Mid</v>
      </c>
      <c r="J444" s="25" t="s">
        <v>924</v>
      </c>
      <c r="K444" s="25" t="s">
        <v>585</v>
      </c>
      <c r="L444" s="25" t="s">
        <v>585</v>
      </c>
      <c r="M444" s="21"/>
      <c r="N444" s="26">
        <v>0.13200000000000001</v>
      </c>
      <c r="O444" s="27">
        <v>8362</v>
      </c>
      <c r="P444" s="23">
        <v>3.2</v>
      </c>
      <c r="Q444" s="23">
        <v>890</v>
      </c>
      <c r="R444" s="22">
        <f>IF(Q444=1600,36,IF(Q444&gt;=1540,35,IF(Q444&gt;=1490,34,IF(Q444&gt;=1440,33,IF(Q444&gt;=1400,32,IF(Q444&gt;=1360,31,IF(Q444&gt;=1330,30,IF(Q444&gt;=1290,29,IF(Q444&gt;=1250,28,IF(Q444&gt;=1210,27,IF(Q444&gt;=1170,26,IF(Q444&gt;=1130,25,IF(Q444&gt;=1090,24,IF(Q444&gt;=1050,23,IF(Q444&gt;=1020,22,IF(Q444&gt;=980,21,IF(Q444&gt;=940,20,IF(Q444&gt;=900,19,IF(Q444&gt;=860,18,IF(Q444&gt;=820,17,IF(Q444&gt;=770,16,IF(Q444&gt;=720,15,IF(Q444&gt;=670,14,IF(Q444&gt;=620,13,IF(Q444&gt;=560,12,IF(Q444&gt;=510,11,""))))))))))))))))))))))))))</f>
        <v>18</v>
      </c>
      <c r="S444" s="21">
        <f>(P444*12.5)+(R444*1.3888)</f>
        <v>64.998400000000004</v>
      </c>
      <c r="T444" s="22">
        <f>S444-13</f>
        <v>51.998400000000004</v>
      </c>
      <c r="U444" s="22">
        <f>S444-20</f>
        <v>44.998400000000004</v>
      </c>
      <c r="V444" s="21" t="s">
        <v>829</v>
      </c>
      <c r="W444" s="23" t="s">
        <v>903</v>
      </c>
      <c r="X444" s="2" t="s">
        <v>454</v>
      </c>
      <c r="Y444">
        <f t="shared" si="154"/>
        <v>1</v>
      </c>
    </row>
    <row r="445" spans="1:25" x14ac:dyDescent="0.15">
      <c r="A445" s="21"/>
      <c r="B445" s="22" t="str">
        <f t="shared" si="160"/>
        <v/>
      </c>
      <c r="C445" s="22" t="str">
        <f t="shared" si="161"/>
        <v>SAFETY</v>
      </c>
      <c r="D445" s="21" t="s">
        <v>288</v>
      </c>
      <c r="E445" s="23" t="s">
        <v>146</v>
      </c>
      <c r="F445" s="12">
        <v>0.14285714285714285</v>
      </c>
      <c r="G445" s="12">
        <v>0.23799999999999999</v>
      </c>
      <c r="H445" s="24">
        <v>16075</v>
      </c>
      <c r="I445" s="24" t="str">
        <f t="shared" si="153"/>
        <v>Small</v>
      </c>
      <c r="J445" s="25" t="s">
        <v>925</v>
      </c>
      <c r="K445" s="25" t="s">
        <v>585</v>
      </c>
      <c r="L445" s="25" t="s">
        <v>585</v>
      </c>
      <c r="M445" s="21"/>
      <c r="N445" s="26">
        <v>0.27700000000000002</v>
      </c>
      <c r="O445" s="27">
        <v>677</v>
      </c>
      <c r="P445" s="23" t="s">
        <v>644</v>
      </c>
      <c r="Q445" s="23"/>
      <c r="R445" s="22"/>
      <c r="S445" s="21">
        <v>60</v>
      </c>
      <c r="T445" s="22">
        <f t="shared" si="162"/>
        <v>53</v>
      </c>
      <c r="U445" s="22">
        <f t="shared" si="163"/>
        <v>45</v>
      </c>
      <c r="V445" s="21" t="s">
        <v>830</v>
      </c>
      <c r="W445" s="23" t="s">
        <v>901</v>
      </c>
      <c r="X445" s="2" t="s">
        <v>288</v>
      </c>
      <c r="Y445">
        <f t="shared" si="154"/>
        <v>1</v>
      </c>
    </row>
    <row r="446" spans="1:25" x14ac:dyDescent="0.15">
      <c r="A446" s="21"/>
      <c r="B446" s="22" t="str">
        <f t="shared" si="160"/>
        <v/>
      </c>
      <c r="C446" s="22" t="str">
        <f t="shared" si="161"/>
        <v>SAFETY</v>
      </c>
      <c r="D446" s="21" t="s">
        <v>289</v>
      </c>
      <c r="E446" s="23" t="s">
        <v>73</v>
      </c>
      <c r="F446" s="12">
        <v>0.13043478260869565</v>
      </c>
      <c r="G446" s="12">
        <v>0.28066666666666668</v>
      </c>
      <c r="H446" s="24">
        <v>18305.75</v>
      </c>
      <c r="I446" s="24" t="str">
        <f t="shared" si="153"/>
        <v>Small</v>
      </c>
      <c r="J446" s="25" t="s">
        <v>743</v>
      </c>
      <c r="K446" s="25" t="s">
        <v>585</v>
      </c>
      <c r="L446" s="25" t="s">
        <v>585</v>
      </c>
      <c r="M446" s="21"/>
      <c r="N446" s="26">
        <v>0.14099999999999999</v>
      </c>
      <c r="O446" s="27">
        <v>490</v>
      </c>
      <c r="P446" s="23" t="s">
        <v>644</v>
      </c>
      <c r="Q446" s="23">
        <v>825</v>
      </c>
      <c r="R446" s="22">
        <f>IF(Q446=1600,36,IF(Q446&gt;=1540,35,IF(Q446&gt;=1490,34,IF(Q446&gt;=1440,33,IF(Q446&gt;=1400,32,IF(Q446&gt;=1360,31,IF(Q446&gt;=1330,30,IF(Q446&gt;=1290,29,IF(Q446&gt;=1250,28,IF(Q446&gt;=1210,27,IF(Q446&gt;=1170,26,IF(Q446&gt;=1130,25,IF(Q446&gt;=1090,24,IF(Q446&gt;=1050,23,IF(Q446&gt;=1020,22,IF(Q446&gt;=980,21,IF(Q446&gt;=940,20,IF(Q446&gt;=900,19,IF(Q446&gt;=860,18,IF(Q446&gt;=820,17,IF(Q446&gt;=770,16,IF(Q446&gt;=720,15,IF(Q446&gt;=670,14,IF(Q446&gt;=620,13,IF(Q446&gt;=560,12,IF(Q446&gt;=510,11,""))))))))))))))))))))))))))</f>
        <v>17</v>
      </c>
      <c r="S446" s="21">
        <v>60</v>
      </c>
      <c r="T446" s="22">
        <f t="shared" si="162"/>
        <v>53</v>
      </c>
      <c r="U446" s="22">
        <f t="shared" si="163"/>
        <v>45</v>
      </c>
      <c r="V446" s="21" t="s">
        <v>830</v>
      </c>
      <c r="W446" s="23" t="s">
        <v>901</v>
      </c>
      <c r="X446" s="2" t="s">
        <v>289</v>
      </c>
      <c r="Y446">
        <f t="shared" si="154"/>
        <v>1</v>
      </c>
    </row>
    <row r="447" spans="1:25" x14ac:dyDescent="0.15">
      <c r="A447" s="21"/>
      <c r="B447" s="22" t="str">
        <f t="shared" si="160"/>
        <v/>
      </c>
      <c r="C447" s="22" t="str">
        <f t="shared" si="161"/>
        <v>SAFETY</v>
      </c>
      <c r="D447" s="21" t="s">
        <v>290</v>
      </c>
      <c r="E447" s="23" t="s">
        <v>64</v>
      </c>
      <c r="F447" s="12">
        <v>0.12280701754385964</v>
      </c>
      <c r="G447" s="12">
        <v>0.20666666666666667</v>
      </c>
      <c r="H447" s="24">
        <v>15117.5</v>
      </c>
      <c r="I447" s="24" t="str">
        <f t="shared" si="153"/>
        <v>Small</v>
      </c>
      <c r="J447" s="25" t="s">
        <v>894</v>
      </c>
      <c r="K447" s="25" t="s">
        <v>585</v>
      </c>
      <c r="L447" s="25" t="s">
        <v>585</v>
      </c>
      <c r="M447" s="21"/>
      <c r="N447" s="26">
        <v>0.33200000000000002</v>
      </c>
      <c r="O447" s="27">
        <v>522</v>
      </c>
      <c r="P447" s="23">
        <v>3.04</v>
      </c>
      <c r="Q447" s="23">
        <v>795</v>
      </c>
      <c r="R447" s="22">
        <f>IF(Q447=1600,36,IF(Q447&gt;=1540,35,IF(Q447&gt;=1490,34,IF(Q447&gt;=1440,33,IF(Q447&gt;=1400,32,IF(Q447&gt;=1360,31,IF(Q447&gt;=1330,30,IF(Q447&gt;=1290,29,IF(Q447&gt;=1250,28,IF(Q447&gt;=1210,27,IF(Q447&gt;=1170,26,IF(Q447&gt;=1130,25,IF(Q447&gt;=1090,24,IF(Q447&gt;=1050,23,IF(Q447&gt;=1020,22,IF(Q447&gt;=980,21,IF(Q447&gt;=940,20,IF(Q447&gt;=900,19,IF(Q447&gt;=860,18,IF(Q447&gt;=820,17,IF(Q447&gt;=770,16,IF(Q447&gt;=720,15,IF(Q447&gt;=670,14,IF(Q447&gt;=620,13,IF(Q447&gt;=560,12,IF(Q447&gt;=510,11,""))))))))))))))))))))))))))</f>
        <v>16</v>
      </c>
      <c r="S447" s="21">
        <f>(P447*12.5)+(R447*1.3888)</f>
        <v>60.220799999999997</v>
      </c>
      <c r="T447" s="22">
        <f t="shared" si="162"/>
        <v>53.220799999999997</v>
      </c>
      <c r="U447" s="22">
        <f t="shared" si="163"/>
        <v>45.220799999999997</v>
      </c>
      <c r="V447" s="21" t="s">
        <v>830</v>
      </c>
      <c r="W447" s="23" t="s">
        <v>901</v>
      </c>
      <c r="X447" s="2" t="s">
        <v>290</v>
      </c>
      <c r="Y447">
        <f t="shared" si="154"/>
        <v>1</v>
      </c>
    </row>
    <row r="448" spans="1:25" x14ac:dyDescent="0.15">
      <c r="A448" s="21"/>
      <c r="B448" s="22" t="str">
        <f t="shared" si="160"/>
        <v>$$</v>
      </c>
      <c r="C448" s="22" t="str">
        <f t="shared" si="161"/>
        <v>MATCH</v>
      </c>
      <c r="D448" s="31" t="s">
        <v>291</v>
      </c>
      <c r="E448" s="23" t="s">
        <v>114</v>
      </c>
      <c r="F448" s="12">
        <v>0.12110418521816563</v>
      </c>
      <c r="G448" s="12">
        <v>0.28466666666666668</v>
      </c>
      <c r="H448" s="24">
        <v>8793.25</v>
      </c>
      <c r="I448" s="24" t="str">
        <f t="shared" si="153"/>
        <v>Large</v>
      </c>
      <c r="J448" s="25" t="s">
        <v>895</v>
      </c>
      <c r="K448" s="25" t="s">
        <v>585</v>
      </c>
      <c r="L448" s="25" t="s">
        <v>585</v>
      </c>
      <c r="M448" s="21"/>
      <c r="N448" s="26">
        <v>0.29599999999999999</v>
      </c>
      <c r="O448" s="27">
        <v>15469</v>
      </c>
      <c r="P448" s="23">
        <v>3.27</v>
      </c>
      <c r="Q448" s="23">
        <v>910</v>
      </c>
      <c r="R448" s="22">
        <f>IF(Q448=1600,36,IF(Q448&gt;=1540,35,IF(Q448&gt;=1490,34,IF(Q448&gt;=1440,33,IF(Q448&gt;=1400,32,IF(Q448&gt;=1360,31,IF(Q448&gt;=1330,30,IF(Q448&gt;=1290,29,IF(Q448&gt;=1250,28,IF(Q448&gt;=1210,27,IF(Q448&gt;=1170,26,IF(Q448&gt;=1130,25,IF(Q448&gt;=1090,24,IF(Q448&gt;=1050,23,IF(Q448&gt;=1020,22,IF(Q448&gt;=980,21,IF(Q448&gt;=940,20,IF(Q448&gt;=900,19,IF(Q448&gt;=860,18,IF(Q448&gt;=820,17,IF(Q448&gt;=770,16,IF(Q448&gt;=720,15,IF(Q448&gt;=670,14,IF(Q448&gt;=620,13,IF(Q448&gt;=560,12,IF(Q448&gt;=510,11,""))))))))))))))))))))))))))</f>
        <v>19</v>
      </c>
      <c r="S448" s="21">
        <f>(P448*12.5)+(R448*1.3888)</f>
        <v>67.262200000000007</v>
      </c>
      <c r="T448" s="22">
        <f>S448-13</f>
        <v>54.262200000000007</v>
      </c>
      <c r="U448" s="22">
        <f>S448-20</f>
        <v>47.262200000000007</v>
      </c>
      <c r="V448" s="21" t="s">
        <v>829</v>
      </c>
      <c r="W448" s="23" t="s">
        <v>903</v>
      </c>
      <c r="X448" s="2" t="s">
        <v>291</v>
      </c>
      <c r="Y448">
        <f t="shared" si="154"/>
        <v>1</v>
      </c>
    </row>
    <row r="449" spans="1:25" x14ac:dyDescent="0.15">
      <c r="A449" s="21"/>
      <c r="B449" s="22" t="str">
        <f t="shared" si="160"/>
        <v/>
      </c>
      <c r="C449" s="22" t="str">
        <f t="shared" si="161"/>
        <v>SAFETY</v>
      </c>
      <c r="D449" s="21" t="s">
        <v>292</v>
      </c>
      <c r="E449" s="23" t="s">
        <v>114</v>
      </c>
      <c r="F449" s="12">
        <v>0.1095890410958904</v>
      </c>
      <c r="G449" s="12">
        <v>0.29333333333333333</v>
      </c>
      <c r="H449" s="24">
        <v>16436.5</v>
      </c>
      <c r="I449" s="24" t="str">
        <f t="shared" si="153"/>
        <v>Mid</v>
      </c>
      <c r="J449" s="25" t="s">
        <v>896</v>
      </c>
      <c r="K449" s="25" t="s">
        <v>586</v>
      </c>
      <c r="L449" s="25" t="s">
        <v>585</v>
      </c>
      <c r="M449" s="21"/>
      <c r="N449" s="26">
        <v>0.189</v>
      </c>
      <c r="O449" s="27">
        <v>5139</v>
      </c>
      <c r="P449" s="23" t="s">
        <v>644</v>
      </c>
      <c r="Q449" s="23"/>
      <c r="R449" s="22" t="str">
        <f>IF(Q449=1600,36,IF(Q449&gt;=1540,35,IF(Q449&gt;=1490,34,IF(Q449&gt;=1440,33,IF(Q449&gt;=1400,32,IF(Q449&gt;=1360,31,IF(Q449&gt;=1330,30,IF(Q449&gt;=1290,29,IF(Q449&gt;=1250,28,IF(Q449&gt;=1210,27,IF(Q449&gt;=1170,26,IF(Q449&gt;=1130,25,IF(Q449&gt;=1090,24,IF(Q449&gt;=1050,23,IF(Q449&gt;=1020,22,IF(Q449&gt;=980,21,IF(Q449&gt;=940,20,IF(Q449&gt;=900,19,IF(Q449&gt;=860,18,IF(Q449&gt;=820,17,IF(Q449&gt;=770,16,IF(Q449&gt;=720,15,IF(Q449&gt;=670,14,IF(Q449&gt;=620,13,IF(Q449&gt;=560,12,IF(Q449&gt;=510,11,""))))))))))))))))))))))))))</f>
        <v/>
      </c>
      <c r="S449" s="21">
        <v>60</v>
      </c>
      <c r="T449" s="22">
        <f t="shared" si="162"/>
        <v>53</v>
      </c>
      <c r="U449" s="22">
        <f t="shared" si="163"/>
        <v>45</v>
      </c>
      <c r="V449" s="21" t="s">
        <v>830</v>
      </c>
      <c r="W449" s="23" t="s">
        <v>901</v>
      </c>
      <c r="X449" s="2" t="s">
        <v>292</v>
      </c>
      <c r="Y449">
        <f t="shared" si="154"/>
        <v>1</v>
      </c>
    </row>
    <row r="450" spans="1:25" x14ac:dyDescent="0.15">
      <c r="A450" s="21"/>
      <c r="B450" s="22" t="str">
        <f t="shared" si="160"/>
        <v>$$</v>
      </c>
      <c r="C450" s="22" t="str">
        <f t="shared" si="161"/>
        <v>SAFETY</v>
      </c>
      <c r="D450" s="21" t="s">
        <v>295</v>
      </c>
      <c r="E450" s="23" t="s">
        <v>89</v>
      </c>
      <c r="F450" s="12">
        <v>0.05</v>
      </c>
      <c r="G450" s="12">
        <v>4.8666666666666664E-2</v>
      </c>
      <c r="H450" s="24">
        <v>8656.25</v>
      </c>
      <c r="I450" s="24" t="str">
        <f t="shared" si="153"/>
        <v>Small</v>
      </c>
      <c r="J450" s="25" t="s">
        <v>897</v>
      </c>
      <c r="K450" s="25" t="s">
        <v>586</v>
      </c>
      <c r="L450" s="25" t="s">
        <v>585</v>
      </c>
      <c r="M450" s="21" t="s">
        <v>790</v>
      </c>
      <c r="N450" s="26">
        <v>0.97599999999999998</v>
      </c>
      <c r="O450" s="27">
        <v>182</v>
      </c>
      <c r="P450" s="23" t="s">
        <v>644</v>
      </c>
      <c r="Q450" s="23">
        <v>780</v>
      </c>
      <c r="R450" s="22">
        <f>IF(Q450=1600,36,IF(Q450&gt;=1540,35,IF(Q450&gt;=1490,34,IF(Q450&gt;=1440,33,IF(Q450&gt;=1400,32,IF(Q450&gt;=1360,31,IF(Q450&gt;=1330,30,IF(Q450&gt;=1290,29,IF(Q450&gt;=1250,28,IF(Q450&gt;=1210,27,IF(Q450&gt;=1170,26,IF(Q450&gt;=1130,25,IF(Q450&gt;=1090,24,IF(Q450&gt;=1050,23,IF(Q450&gt;=1020,22,IF(Q450&gt;=980,21,IF(Q450&gt;=940,20,IF(Q450&gt;=900,19,IF(Q450&gt;=860,18,IF(Q450&gt;=820,17,IF(Q450&gt;=770,16,IF(Q450&gt;=720,15,IF(Q450&gt;=670,14,IF(Q450&gt;=620,13,IF(Q450&gt;=560,12,IF(Q450&gt;=510,11,""))))))))))))))))))))))))))</f>
        <v>16</v>
      </c>
      <c r="S450" s="21">
        <v>60</v>
      </c>
      <c r="T450" s="22">
        <f t="shared" si="162"/>
        <v>53</v>
      </c>
      <c r="U450" s="22">
        <f t="shared" si="163"/>
        <v>45</v>
      </c>
      <c r="V450" s="21" t="s">
        <v>830</v>
      </c>
      <c r="W450" s="23" t="s">
        <v>901</v>
      </c>
      <c r="X450" s="2" t="s">
        <v>295</v>
      </c>
      <c r="Y450">
        <f t="shared" si="154"/>
        <v>1</v>
      </c>
    </row>
    <row r="451" spans="1:25" x14ac:dyDescent="0.15">
      <c r="D451" s="21" t="s">
        <v>942</v>
      </c>
      <c r="E451" s="36" t="s">
        <v>114</v>
      </c>
      <c r="O451">
        <v>0.96399999999999997</v>
      </c>
    </row>
    <row r="452" spans="1:25" x14ac:dyDescent="0.15">
      <c r="D452" s="21" t="s">
        <v>943</v>
      </c>
      <c r="E452" s="36" t="s">
        <v>114</v>
      </c>
    </row>
    <row r="453" spans="1:25" x14ac:dyDescent="0.15">
      <c r="D453" s="21" t="s">
        <v>944</v>
      </c>
      <c r="E453" s="36" t="s">
        <v>114</v>
      </c>
    </row>
    <row r="454" spans="1:25" x14ac:dyDescent="0.15">
      <c r="D454" s="21" t="s">
        <v>945</v>
      </c>
      <c r="E454" s="36" t="s">
        <v>114</v>
      </c>
    </row>
    <row r="455" spans="1:25" x14ac:dyDescent="0.15">
      <c r="D455" s="21" t="s">
        <v>946</v>
      </c>
      <c r="E455" s="36" t="s">
        <v>114</v>
      </c>
    </row>
  </sheetData>
  <autoFilter ref="A25:Y455"/>
  <phoneticPr fontId="3" type="noConversion"/>
  <conditionalFormatting sqref="B26:W450 D451:E455">
    <cfRule type="expression" dxfId="2" priority="0" stopIfTrue="1">
      <formula>AND(OR($B26="$",$B26="$$",$B26="$$$"),$C26="MATCH")</formula>
    </cfRule>
    <cfRule type="expression" dxfId="1" priority="1" stopIfTrue="1">
      <formula>AND(OR($B26="$",$B26="$$",$B26="$$$"),$C26="safety")</formula>
    </cfRule>
    <cfRule type="expression" dxfId="0" priority="2" stopIfTrue="1">
      <formula>AND(OR($B26="$",$B26="$$",$B26="$$$"),$C26="reach")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Match Magician</vt:lpstr>
    </vt:vector>
  </TitlesOfParts>
  <Company>University of Michigan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Cooney</dc:creator>
  <cp:lastModifiedBy>Microsoft Office User</cp:lastModifiedBy>
  <dcterms:created xsi:type="dcterms:W3CDTF">2015-08-21T19:14:55Z</dcterms:created>
  <dcterms:modified xsi:type="dcterms:W3CDTF">2017-07-26T18:22:51Z</dcterms:modified>
</cp:coreProperties>
</file>